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villa00\Dropbox\5Students\phd\JANA\ADWorldConf2019\"/>
    </mc:Choice>
  </mc:AlternateContent>
  <xr:revisionPtr revIDLastSave="0" documentId="8_{B9CBC650-A5FB-413B-9CE8-294BB4C84937}" xr6:coauthVersionLast="36" xr6:coauthVersionMax="36" xr10:uidLastSave="{00000000-0000-0000-0000-000000000000}"/>
  <bookViews>
    <workbookView xWindow="0" yWindow="0" windowWidth="23040" windowHeight="8676" activeTab="3" xr2:uid="{00000000-000D-0000-FFFF-FFFF00000000}"/>
  </bookViews>
  <sheets>
    <sheet name="BiTe Fig1 " sheetId="23" r:id="rId1"/>
    <sheet name="Final data + averaged" sheetId="22" r:id="rId2"/>
    <sheet name="AMPTS_data (gas_gVS) minus seed" sheetId="21" r:id="rId3"/>
    <sheet name="AMPTS_data (gas_gVS)" sheetId="20" r:id="rId4"/>
    <sheet name="AMPTS_data" sheetId="4" r:id="rId5"/>
    <sheet name="Working sheet 1" sheetId="2" r:id="rId6"/>
    <sheet name="Reactor load" sheetId="1" r:id="rId7"/>
    <sheet name="Final graphs" sheetId="5" r:id="rId8"/>
    <sheet name="pH" sheetId="11" r:id="rId9"/>
  </sheets>
  <calcPr calcId="191029"/>
</workbook>
</file>

<file path=xl/calcChain.xml><?xml version="1.0" encoding="utf-8"?>
<calcChain xmlns="http://schemas.openxmlformats.org/spreadsheetml/2006/main">
  <c r="K20" i="11" l="1"/>
  <c r="C20" i="11"/>
  <c r="CO1" i="2" l="1"/>
  <c r="CN1" i="2"/>
  <c r="BV21" i="2"/>
  <c r="BW21" i="2"/>
  <c r="BX21" i="2"/>
  <c r="BY21" i="2"/>
  <c r="BZ21" i="2"/>
  <c r="CA21" i="2"/>
  <c r="CB21" i="2"/>
  <c r="BV22" i="2"/>
  <c r="BW22" i="2"/>
  <c r="BX22" i="2"/>
  <c r="BY22" i="2"/>
  <c r="BZ22" i="2"/>
  <c r="CA22" i="2"/>
  <c r="CB22" i="2"/>
  <c r="BV23" i="2"/>
  <c r="BW23" i="2"/>
  <c r="BX23" i="2"/>
  <c r="BY23" i="2"/>
  <c r="BZ23" i="2"/>
  <c r="CA23" i="2"/>
  <c r="CB23" i="2"/>
  <c r="BV24" i="2"/>
  <c r="BW24" i="2"/>
  <c r="BX24" i="2"/>
  <c r="BY24" i="2"/>
  <c r="BZ24" i="2"/>
  <c r="CA24" i="2"/>
  <c r="CB24" i="2"/>
  <c r="BV25" i="2"/>
  <c r="BW25" i="2"/>
  <c r="BX25" i="2"/>
  <c r="BY25" i="2"/>
  <c r="BZ25" i="2"/>
  <c r="CA25" i="2"/>
  <c r="CB25" i="2"/>
  <c r="BU25" i="2"/>
  <c r="BU24" i="2"/>
  <c r="BU23" i="2"/>
  <c r="BU22" i="2"/>
  <c r="BU21" i="2"/>
  <c r="BV12" i="2"/>
  <c r="BW12" i="2"/>
  <c r="BX12" i="2"/>
  <c r="BY12" i="2"/>
  <c r="BZ12" i="2"/>
  <c r="CA12" i="2"/>
  <c r="CB12" i="2"/>
  <c r="CC12" i="2"/>
  <c r="BV13" i="2"/>
  <c r="BW13" i="2"/>
  <c r="BX13" i="2"/>
  <c r="BY13" i="2"/>
  <c r="BZ13" i="2"/>
  <c r="CA13" i="2"/>
  <c r="CB13" i="2"/>
  <c r="CC13" i="2"/>
  <c r="BV14" i="2"/>
  <c r="BW14" i="2"/>
  <c r="BX14" i="2"/>
  <c r="BY14" i="2"/>
  <c r="BZ14" i="2"/>
  <c r="CA14" i="2"/>
  <c r="CB14" i="2"/>
  <c r="CC14" i="2"/>
  <c r="BV15" i="2"/>
  <c r="BW15" i="2"/>
  <c r="BX15" i="2"/>
  <c r="BY15" i="2"/>
  <c r="BZ15" i="2"/>
  <c r="CA15" i="2"/>
  <c r="CB15" i="2"/>
  <c r="CC15" i="2"/>
  <c r="BV16" i="2"/>
  <c r="BW16" i="2"/>
  <c r="BX16" i="2"/>
  <c r="BY16" i="2"/>
  <c r="BZ16" i="2"/>
  <c r="CA16" i="2"/>
  <c r="CB16" i="2"/>
  <c r="CC16" i="2"/>
  <c r="CC11" i="2"/>
  <c r="CB11" i="2"/>
  <c r="CA11" i="2"/>
  <c r="BZ11" i="2"/>
  <c r="BY11" i="2"/>
  <c r="BX11" i="2"/>
  <c r="BW11" i="2"/>
  <c r="BV11" i="2"/>
  <c r="CF21" i="2"/>
  <c r="D117" i="1"/>
  <c r="D118" i="1"/>
  <c r="D119" i="1"/>
  <c r="D120" i="1"/>
  <c r="D121" i="1"/>
  <c r="D122" i="1"/>
  <c r="D123" i="1"/>
  <c r="O70" i="20"/>
  <c r="CH24" i="2" l="1"/>
  <c r="CE22" i="2"/>
  <c r="CE21" i="2"/>
  <c r="CD23" i="2"/>
  <c r="CF23" i="2"/>
  <c r="CD25" i="2"/>
  <c r="CG25" i="2"/>
  <c r="CF24" i="2"/>
  <c r="CE23" i="2"/>
  <c r="CK21" i="2"/>
  <c r="CD24" i="2"/>
  <c r="CF25" i="2"/>
  <c r="CE24" i="2"/>
  <c r="CK22" i="2"/>
  <c r="CJ21" i="2"/>
  <c r="CG23" i="2"/>
  <c r="CH25" i="2"/>
  <c r="CK23" i="2"/>
  <c r="CI21" i="2"/>
  <c r="CH21" i="2"/>
  <c r="CD21" i="2"/>
  <c r="CK25" i="2"/>
  <c r="CJ24" i="2"/>
  <c r="CI23" i="2"/>
  <c r="CH22" i="2"/>
  <c r="CG21" i="2"/>
  <c r="CQ21" i="2" s="1"/>
  <c r="CI25" i="2"/>
  <c r="CF22" i="2"/>
  <c r="CG24" i="2"/>
  <c r="CE25" i="2"/>
  <c r="CJ22" i="2"/>
  <c r="CD22" i="2"/>
  <c r="CK24" i="2"/>
  <c r="CJ23" i="2"/>
  <c r="CI22" i="2"/>
  <c r="CJ25" i="2"/>
  <c r="CI24" i="2"/>
  <c r="CH23" i="2"/>
  <c r="CG22" i="2"/>
  <c r="AU6" i="23"/>
  <c r="AV6" i="23"/>
  <c r="AW6" i="23"/>
  <c r="AX6" i="23"/>
  <c r="AY6" i="23"/>
  <c r="AZ6" i="23"/>
  <c r="AU8" i="23"/>
  <c r="AV8" i="23"/>
  <c r="AW8" i="23"/>
  <c r="AX8" i="23"/>
  <c r="AY8" i="23"/>
  <c r="AZ8" i="23"/>
  <c r="AU11" i="23"/>
  <c r="AV11" i="23"/>
  <c r="AW11" i="23"/>
  <c r="AX11" i="23"/>
  <c r="AY11" i="23"/>
  <c r="AZ11" i="23"/>
  <c r="AU13" i="23"/>
  <c r="AV13" i="23"/>
  <c r="AW13" i="23"/>
  <c r="AX13" i="23"/>
  <c r="AY13" i="23"/>
  <c r="AZ13" i="23"/>
  <c r="AU15" i="23"/>
  <c r="AV15" i="23"/>
  <c r="AW15" i="23"/>
  <c r="AX15" i="23"/>
  <c r="AY15" i="23"/>
  <c r="AZ15" i="23"/>
  <c r="AU18" i="23"/>
  <c r="AV18" i="23"/>
  <c r="AW18" i="23"/>
  <c r="AX18" i="23"/>
  <c r="AY18" i="23"/>
  <c r="AZ18" i="23"/>
  <c r="AU20" i="23"/>
  <c r="AV20" i="23"/>
  <c r="AW20" i="23"/>
  <c r="AX20" i="23"/>
  <c r="AY20" i="23"/>
  <c r="AZ20" i="23"/>
  <c r="AU22" i="23"/>
  <c r="AV22" i="23"/>
  <c r="AW22" i="23"/>
  <c r="AX22" i="23"/>
  <c r="AY22" i="23"/>
  <c r="AZ22" i="23"/>
  <c r="AU25" i="23"/>
  <c r="AV25" i="23"/>
  <c r="AW25" i="23"/>
  <c r="AX25" i="23"/>
  <c r="AY25" i="23"/>
  <c r="AZ25" i="23"/>
  <c r="AU27" i="23"/>
  <c r="AV27" i="23"/>
  <c r="AW27" i="23"/>
  <c r="AX27" i="23"/>
  <c r="AY27" i="23"/>
  <c r="AZ27" i="23"/>
  <c r="AU32" i="23"/>
  <c r="AV32" i="23"/>
  <c r="AW32" i="23"/>
  <c r="AX32" i="23"/>
  <c r="AY32" i="23"/>
  <c r="AZ32" i="23"/>
  <c r="AU34" i="23"/>
  <c r="AV34" i="23"/>
  <c r="AW34" i="23"/>
  <c r="AX34" i="23"/>
  <c r="AY34" i="23"/>
  <c r="AZ34" i="23"/>
  <c r="AU36" i="23"/>
  <c r="AV36" i="23"/>
  <c r="AW36" i="23"/>
  <c r="AX36" i="23"/>
  <c r="AY36" i="23"/>
  <c r="AZ36" i="23"/>
  <c r="AU39" i="23"/>
  <c r="AV39" i="23"/>
  <c r="AW39" i="23"/>
  <c r="AX39" i="23"/>
  <c r="AY39" i="23"/>
  <c r="AZ39" i="23"/>
  <c r="AU41" i="23"/>
  <c r="AV41" i="23"/>
  <c r="AW41" i="23"/>
  <c r="AX41" i="23"/>
  <c r="AY41" i="23"/>
  <c r="AZ41" i="23"/>
  <c r="AU43" i="23"/>
  <c r="AV43" i="23"/>
  <c r="AW43" i="23"/>
  <c r="AX43" i="23"/>
  <c r="AY43" i="23"/>
  <c r="AZ43" i="23"/>
  <c r="AU46" i="23"/>
  <c r="AV46" i="23"/>
  <c r="AW46" i="23"/>
  <c r="AX46" i="23"/>
  <c r="AY46" i="23"/>
  <c r="AZ46" i="23"/>
  <c r="AU65" i="23"/>
  <c r="AV65" i="23"/>
  <c r="AW65" i="23"/>
  <c r="AX65" i="23"/>
  <c r="AY65" i="23"/>
  <c r="AZ65" i="23"/>
  <c r="AZ5" i="23"/>
  <c r="AY5" i="23"/>
  <c r="AX5" i="23"/>
  <c r="AV5" i="23"/>
  <c r="AW5" i="23"/>
  <c r="AU5" i="23"/>
  <c r="CP22" i="2" l="1"/>
  <c r="CM22" i="2"/>
  <c r="CN21" i="2"/>
  <c r="CM25" i="2"/>
  <c r="CN23" i="2"/>
  <c r="CN22" i="2"/>
  <c r="CQ22" i="2"/>
  <c r="CM23" i="2"/>
  <c r="CM21" i="2"/>
  <c r="CP21" i="2"/>
  <c r="CO22" i="2"/>
  <c r="CR22" i="2"/>
  <c r="CO21" i="2"/>
  <c r="CR21" i="2"/>
  <c r="CM24" i="2"/>
  <c r="CO25" i="2"/>
  <c r="F6" i="23"/>
  <c r="CM28" i="2" l="1"/>
  <c r="S71" i="23"/>
  <c r="P71" i="23"/>
  <c r="M71" i="23"/>
  <c r="K71" i="23"/>
  <c r="I69" i="23"/>
  <c r="H69" i="23"/>
  <c r="G69" i="23"/>
  <c r="F69" i="23"/>
  <c r="E69" i="23"/>
  <c r="D69" i="23"/>
  <c r="C69" i="23"/>
  <c r="B69" i="23"/>
  <c r="I68" i="23"/>
  <c r="H68" i="23"/>
  <c r="G68" i="23"/>
  <c r="F68" i="23"/>
  <c r="E68" i="23"/>
  <c r="D68" i="23"/>
  <c r="C68" i="23"/>
  <c r="B68" i="23"/>
  <c r="I67" i="23"/>
  <c r="H67" i="23"/>
  <c r="G67" i="23"/>
  <c r="F67" i="23"/>
  <c r="E67" i="23"/>
  <c r="D67" i="23"/>
  <c r="C67" i="23"/>
  <c r="B67" i="23"/>
  <c r="I66" i="23"/>
  <c r="H66" i="23"/>
  <c r="G66" i="23"/>
  <c r="F66" i="23"/>
  <c r="E66" i="23"/>
  <c r="D66" i="23"/>
  <c r="C66" i="23"/>
  <c r="B66" i="23"/>
  <c r="I65" i="23"/>
  <c r="H65" i="23"/>
  <c r="G65" i="23"/>
  <c r="F65" i="23"/>
  <c r="E65" i="23"/>
  <c r="D65" i="23"/>
  <c r="C65" i="23"/>
  <c r="B65" i="23"/>
  <c r="I64" i="23"/>
  <c r="H64" i="23"/>
  <c r="G64" i="23"/>
  <c r="F64" i="23"/>
  <c r="E64" i="23"/>
  <c r="D64" i="23"/>
  <c r="C64" i="23"/>
  <c r="B64" i="23"/>
  <c r="I63" i="23"/>
  <c r="H63" i="23"/>
  <c r="G63" i="23"/>
  <c r="F63" i="23"/>
  <c r="E63" i="23"/>
  <c r="D63" i="23"/>
  <c r="C63" i="23"/>
  <c r="B63" i="23"/>
  <c r="I62" i="23"/>
  <c r="H62" i="23"/>
  <c r="G62" i="23"/>
  <c r="F62" i="23"/>
  <c r="E62" i="23"/>
  <c r="D62" i="23"/>
  <c r="C62" i="23"/>
  <c r="B62" i="23"/>
  <c r="I61" i="23"/>
  <c r="H61" i="23"/>
  <c r="G61" i="23"/>
  <c r="F61" i="23"/>
  <c r="E61" i="23"/>
  <c r="D61" i="23"/>
  <c r="C61" i="23"/>
  <c r="B61" i="23"/>
  <c r="I60" i="23"/>
  <c r="H60" i="23"/>
  <c r="G60" i="23"/>
  <c r="F60" i="23"/>
  <c r="E60" i="23"/>
  <c r="D60" i="23"/>
  <c r="C60" i="23"/>
  <c r="B60" i="23"/>
  <c r="I59" i="23"/>
  <c r="H59" i="23"/>
  <c r="G59" i="23"/>
  <c r="F59" i="23"/>
  <c r="E59" i="23"/>
  <c r="D59" i="23"/>
  <c r="C59" i="23"/>
  <c r="B59" i="23"/>
  <c r="I58" i="23"/>
  <c r="H58" i="23"/>
  <c r="G58" i="23"/>
  <c r="F58" i="23"/>
  <c r="E58" i="23"/>
  <c r="D58" i="23"/>
  <c r="C58" i="23"/>
  <c r="B58" i="23"/>
  <c r="I57" i="23"/>
  <c r="H57" i="23"/>
  <c r="G57" i="23"/>
  <c r="F57" i="23"/>
  <c r="E57" i="23"/>
  <c r="D57" i="23"/>
  <c r="C57" i="23"/>
  <c r="B57" i="23"/>
  <c r="I56" i="23"/>
  <c r="H56" i="23"/>
  <c r="G56" i="23"/>
  <c r="F56" i="23"/>
  <c r="E56" i="23"/>
  <c r="D56" i="23"/>
  <c r="C56" i="23"/>
  <c r="B56" i="23"/>
  <c r="I55" i="23"/>
  <c r="H55" i="23"/>
  <c r="G55" i="23"/>
  <c r="F55" i="23"/>
  <c r="E55" i="23"/>
  <c r="D55" i="23"/>
  <c r="C55" i="23"/>
  <c r="B55" i="23"/>
  <c r="I54" i="23"/>
  <c r="H54" i="23"/>
  <c r="G54" i="23"/>
  <c r="F54" i="23"/>
  <c r="E54" i="23"/>
  <c r="D54" i="23"/>
  <c r="C54" i="23"/>
  <c r="B54" i="23"/>
  <c r="I53" i="23"/>
  <c r="H53" i="23"/>
  <c r="G53" i="23"/>
  <c r="F53" i="23"/>
  <c r="E53" i="23"/>
  <c r="D53" i="23"/>
  <c r="C53" i="23"/>
  <c r="B53" i="23"/>
  <c r="I52" i="23"/>
  <c r="H52" i="23"/>
  <c r="G52" i="23"/>
  <c r="F52" i="23"/>
  <c r="E52" i="23"/>
  <c r="D52" i="23"/>
  <c r="C52" i="23"/>
  <c r="B52" i="23"/>
  <c r="I51" i="23"/>
  <c r="H51" i="23"/>
  <c r="G51" i="23"/>
  <c r="F51" i="23"/>
  <c r="E51" i="23"/>
  <c r="D51" i="23"/>
  <c r="C51" i="23"/>
  <c r="B51" i="23"/>
  <c r="I50" i="23"/>
  <c r="H50" i="23"/>
  <c r="G50" i="23"/>
  <c r="F50" i="23"/>
  <c r="E50" i="23"/>
  <c r="D50" i="23"/>
  <c r="C50" i="23"/>
  <c r="B50" i="23"/>
  <c r="I49" i="23"/>
  <c r="H49" i="23"/>
  <c r="G49" i="23"/>
  <c r="F49" i="23"/>
  <c r="E49" i="23"/>
  <c r="D49" i="23"/>
  <c r="C49" i="23"/>
  <c r="B49" i="23"/>
  <c r="I48" i="23"/>
  <c r="H48" i="23"/>
  <c r="G48" i="23"/>
  <c r="F48" i="23"/>
  <c r="E48" i="23"/>
  <c r="D48" i="23"/>
  <c r="C48" i="23"/>
  <c r="B48" i="23"/>
  <c r="I47" i="23"/>
  <c r="H47" i="23"/>
  <c r="G47" i="23"/>
  <c r="F47" i="23"/>
  <c r="E47" i="23"/>
  <c r="D47" i="23"/>
  <c r="C47" i="23"/>
  <c r="B47" i="23"/>
  <c r="I46" i="23"/>
  <c r="H46" i="23"/>
  <c r="G46" i="23"/>
  <c r="F46" i="23"/>
  <c r="E46" i="23"/>
  <c r="D46" i="23"/>
  <c r="C46" i="23"/>
  <c r="B46" i="23"/>
  <c r="I45" i="23"/>
  <c r="H45" i="23"/>
  <c r="G45" i="23"/>
  <c r="F45" i="23"/>
  <c r="E45" i="23"/>
  <c r="D45" i="23"/>
  <c r="C45" i="23"/>
  <c r="B45" i="23"/>
  <c r="I44" i="23"/>
  <c r="H44" i="23"/>
  <c r="G44" i="23"/>
  <c r="F44" i="23"/>
  <c r="E44" i="23"/>
  <c r="D44" i="23"/>
  <c r="C44" i="23"/>
  <c r="B44" i="23"/>
  <c r="I43" i="23"/>
  <c r="H43" i="23"/>
  <c r="G43" i="23"/>
  <c r="F43" i="23"/>
  <c r="E43" i="23"/>
  <c r="D43" i="23"/>
  <c r="C43" i="23"/>
  <c r="B43" i="23"/>
  <c r="I42" i="23"/>
  <c r="H42" i="23"/>
  <c r="G42" i="23"/>
  <c r="F42" i="23"/>
  <c r="E42" i="23"/>
  <c r="D42" i="23"/>
  <c r="C42" i="23"/>
  <c r="B42" i="23"/>
  <c r="I41" i="23"/>
  <c r="H41" i="23"/>
  <c r="G41" i="23"/>
  <c r="F41" i="23"/>
  <c r="E41" i="23"/>
  <c r="D41" i="23"/>
  <c r="C41" i="23"/>
  <c r="B41" i="23"/>
  <c r="I40" i="23"/>
  <c r="H40" i="23"/>
  <c r="G40" i="23"/>
  <c r="F40" i="23"/>
  <c r="E40" i="23"/>
  <c r="D40" i="23"/>
  <c r="C40" i="23"/>
  <c r="B40" i="23"/>
  <c r="I39" i="23"/>
  <c r="H39" i="23"/>
  <c r="G39" i="23"/>
  <c r="F39" i="23"/>
  <c r="E39" i="23"/>
  <c r="D39" i="23"/>
  <c r="C39" i="23"/>
  <c r="B39" i="23"/>
  <c r="I38" i="23"/>
  <c r="H38" i="23"/>
  <c r="G38" i="23"/>
  <c r="F38" i="23"/>
  <c r="E38" i="23"/>
  <c r="D38" i="23"/>
  <c r="C38" i="23"/>
  <c r="B38" i="23"/>
  <c r="I37" i="23"/>
  <c r="H37" i="23"/>
  <c r="G37" i="23"/>
  <c r="F37" i="23"/>
  <c r="E37" i="23"/>
  <c r="D37" i="23"/>
  <c r="C37" i="23"/>
  <c r="B37" i="23"/>
  <c r="I36" i="23"/>
  <c r="H36" i="23"/>
  <c r="G36" i="23"/>
  <c r="F36" i="23"/>
  <c r="E36" i="23"/>
  <c r="D36" i="23"/>
  <c r="C36" i="23"/>
  <c r="B36" i="23"/>
  <c r="I35" i="23"/>
  <c r="H35" i="23"/>
  <c r="G35" i="23"/>
  <c r="F35" i="23"/>
  <c r="E35" i="23"/>
  <c r="D35" i="23"/>
  <c r="C35" i="23"/>
  <c r="B35" i="23"/>
  <c r="I34" i="23"/>
  <c r="H34" i="23"/>
  <c r="G34" i="23"/>
  <c r="F34" i="23"/>
  <c r="E34" i="23"/>
  <c r="D34" i="23"/>
  <c r="C34" i="23"/>
  <c r="B34" i="23"/>
  <c r="I33" i="23"/>
  <c r="H33" i="23"/>
  <c r="G33" i="23"/>
  <c r="F33" i="23"/>
  <c r="E33" i="23"/>
  <c r="D33" i="23"/>
  <c r="C33" i="23"/>
  <c r="B33" i="23"/>
  <c r="I32" i="23"/>
  <c r="H32" i="23"/>
  <c r="G32" i="23"/>
  <c r="F32" i="23"/>
  <c r="E32" i="23"/>
  <c r="D32" i="23"/>
  <c r="C32" i="23"/>
  <c r="B32" i="23"/>
  <c r="I31" i="23"/>
  <c r="H31" i="23"/>
  <c r="G31" i="23"/>
  <c r="F31" i="23"/>
  <c r="E31" i="23"/>
  <c r="D31" i="23"/>
  <c r="C31" i="23"/>
  <c r="B31" i="23"/>
  <c r="I30" i="23"/>
  <c r="H30" i="23"/>
  <c r="G30" i="23"/>
  <c r="F30" i="23"/>
  <c r="E30" i="23"/>
  <c r="D30" i="23"/>
  <c r="C30" i="23"/>
  <c r="B30" i="23"/>
  <c r="I29" i="23"/>
  <c r="H29" i="23"/>
  <c r="G29" i="23"/>
  <c r="F29" i="23"/>
  <c r="E29" i="23"/>
  <c r="D29" i="23"/>
  <c r="C29" i="23"/>
  <c r="B29" i="23"/>
  <c r="I28" i="23"/>
  <c r="H28" i="23"/>
  <c r="G28" i="23"/>
  <c r="F28" i="23"/>
  <c r="E28" i="23"/>
  <c r="D28" i="23"/>
  <c r="C28" i="23"/>
  <c r="B28" i="23"/>
  <c r="I27" i="23"/>
  <c r="H27" i="23"/>
  <c r="G27" i="23"/>
  <c r="F27" i="23"/>
  <c r="E27" i="23"/>
  <c r="D27" i="23"/>
  <c r="C27" i="23"/>
  <c r="B27" i="23"/>
  <c r="I26" i="23"/>
  <c r="H26" i="23"/>
  <c r="G26" i="23"/>
  <c r="F26" i="23"/>
  <c r="E26" i="23"/>
  <c r="D26" i="23"/>
  <c r="C26" i="23"/>
  <c r="B26" i="23"/>
  <c r="I25" i="23"/>
  <c r="H25" i="23"/>
  <c r="G25" i="23"/>
  <c r="F25" i="23"/>
  <c r="E25" i="23"/>
  <c r="D25" i="23"/>
  <c r="C25" i="23"/>
  <c r="B25" i="23"/>
  <c r="I24" i="23"/>
  <c r="H24" i="23"/>
  <c r="G24" i="23"/>
  <c r="F24" i="23"/>
  <c r="E24" i="23"/>
  <c r="D24" i="23"/>
  <c r="C24" i="23"/>
  <c r="B24" i="23"/>
  <c r="I23" i="23"/>
  <c r="H23" i="23"/>
  <c r="G23" i="23"/>
  <c r="F23" i="23"/>
  <c r="E23" i="23"/>
  <c r="D23" i="23"/>
  <c r="C23" i="23"/>
  <c r="B23" i="23"/>
  <c r="I22" i="23"/>
  <c r="H22" i="23"/>
  <c r="G22" i="23"/>
  <c r="F22" i="23"/>
  <c r="E22" i="23"/>
  <c r="D22" i="23"/>
  <c r="C22" i="23"/>
  <c r="B22" i="23"/>
  <c r="I21" i="23"/>
  <c r="H21" i="23"/>
  <c r="G21" i="23"/>
  <c r="F21" i="23"/>
  <c r="E21" i="23"/>
  <c r="D21" i="23"/>
  <c r="C21" i="23"/>
  <c r="B21" i="23"/>
  <c r="I20" i="23"/>
  <c r="H20" i="23"/>
  <c r="G20" i="23"/>
  <c r="F20" i="23"/>
  <c r="E20" i="23"/>
  <c r="D20" i="23"/>
  <c r="C20" i="23"/>
  <c r="B20" i="23"/>
  <c r="I19" i="23"/>
  <c r="H19" i="23"/>
  <c r="G19" i="23"/>
  <c r="F19" i="23"/>
  <c r="E19" i="23"/>
  <c r="D19" i="23"/>
  <c r="C19" i="23"/>
  <c r="B19" i="23"/>
  <c r="I18" i="23"/>
  <c r="H18" i="23"/>
  <c r="G18" i="23"/>
  <c r="F18" i="23"/>
  <c r="E18" i="23"/>
  <c r="D18" i="23"/>
  <c r="C18" i="23"/>
  <c r="B18" i="23"/>
  <c r="I17" i="23"/>
  <c r="H17" i="23"/>
  <c r="G17" i="23"/>
  <c r="F17" i="23"/>
  <c r="E17" i="23"/>
  <c r="D17" i="23"/>
  <c r="C17" i="23"/>
  <c r="B17" i="23"/>
  <c r="I16" i="23"/>
  <c r="H16" i="23"/>
  <c r="G16" i="23"/>
  <c r="F16" i="23"/>
  <c r="E16" i="23"/>
  <c r="D16" i="23"/>
  <c r="C16" i="23"/>
  <c r="B16" i="23"/>
  <c r="I15" i="23"/>
  <c r="H15" i="23"/>
  <c r="G15" i="23"/>
  <c r="F15" i="23"/>
  <c r="E15" i="23"/>
  <c r="D15" i="23"/>
  <c r="C15" i="23"/>
  <c r="B15" i="23"/>
  <c r="I14" i="23"/>
  <c r="H14" i="23"/>
  <c r="G14" i="23"/>
  <c r="F14" i="23"/>
  <c r="E14" i="23"/>
  <c r="D14" i="23"/>
  <c r="C14" i="23"/>
  <c r="B14" i="23"/>
  <c r="I13" i="23"/>
  <c r="H13" i="23"/>
  <c r="G13" i="23"/>
  <c r="F13" i="23"/>
  <c r="E13" i="23"/>
  <c r="D13" i="23"/>
  <c r="C13" i="23"/>
  <c r="B13" i="23"/>
  <c r="I12" i="23"/>
  <c r="H12" i="23"/>
  <c r="G12" i="23"/>
  <c r="F12" i="23"/>
  <c r="E12" i="23"/>
  <c r="D12" i="23"/>
  <c r="C12" i="23"/>
  <c r="B12" i="23"/>
  <c r="I11" i="23"/>
  <c r="H11" i="23"/>
  <c r="G11" i="23"/>
  <c r="F11" i="23"/>
  <c r="E11" i="23"/>
  <c r="D11" i="23"/>
  <c r="C11" i="23"/>
  <c r="B11" i="23"/>
  <c r="I10" i="23"/>
  <c r="H10" i="23"/>
  <c r="G10" i="23"/>
  <c r="F10" i="23"/>
  <c r="E10" i="23"/>
  <c r="D10" i="23"/>
  <c r="C10" i="23"/>
  <c r="B10" i="23"/>
  <c r="I9" i="23"/>
  <c r="H9" i="23"/>
  <c r="G9" i="23"/>
  <c r="F9" i="23"/>
  <c r="E9" i="23"/>
  <c r="D9" i="23"/>
  <c r="C9" i="23"/>
  <c r="B9" i="23"/>
  <c r="I8" i="23"/>
  <c r="H8" i="23"/>
  <c r="G8" i="23"/>
  <c r="F8" i="23"/>
  <c r="E8" i="23"/>
  <c r="D8" i="23"/>
  <c r="C8" i="23"/>
  <c r="B8" i="23"/>
  <c r="I7" i="23"/>
  <c r="H7" i="23"/>
  <c r="G7" i="23"/>
  <c r="F7" i="23"/>
  <c r="E7" i="23"/>
  <c r="D7" i="23"/>
  <c r="C7" i="23"/>
  <c r="B7" i="23"/>
  <c r="I6" i="23"/>
  <c r="H6" i="23"/>
  <c r="G6" i="23"/>
  <c r="E6" i="23"/>
  <c r="D6" i="23"/>
  <c r="C6" i="23"/>
  <c r="B6" i="23"/>
  <c r="I5" i="23"/>
  <c r="H5" i="23"/>
  <c r="G5" i="23"/>
  <c r="F5" i="23"/>
  <c r="E5" i="23"/>
  <c r="C5" i="23"/>
  <c r="B5" i="23"/>
  <c r="H6" i="22" l="1"/>
  <c r="G6" i="22"/>
  <c r="F5" i="22"/>
  <c r="F6" i="22"/>
  <c r="I6" i="22" l="1"/>
  <c r="F7" i="22"/>
  <c r="G7" i="22"/>
  <c r="H7" i="22"/>
  <c r="I7" i="22"/>
  <c r="F8" i="22"/>
  <c r="G8" i="22"/>
  <c r="H8" i="22"/>
  <c r="I8" i="22"/>
  <c r="F9" i="22"/>
  <c r="G9" i="22"/>
  <c r="H9" i="22"/>
  <c r="I9" i="22"/>
  <c r="F10" i="22"/>
  <c r="G10" i="22"/>
  <c r="H10" i="22"/>
  <c r="I10" i="22"/>
  <c r="F11" i="22"/>
  <c r="G11" i="22"/>
  <c r="H11" i="22"/>
  <c r="I11" i="22"/>
  <c r="F12" i="22"/>
  <c r="G12" i="22"/>
  <c r="H12" i="22"/>
  <c r="I12" i="22"/>
  <c r="F13" i="22"/>
  <c r="G13" i="22"/>
  <c r="H13" i="22"/>
  <c r="I13" i="22"/>
  <c r="F14" i="22"/>
  <c r="G14" i="22"/>
  <c r="H14" i="22"/>
  <c r="I14" i="22"/>
  <c r="F15" i="22"/>
  <c r="G15" i="22"/>
  <c r="H15" i="22"/>
  <c r="I15" i="22"/>
  <c r="F16" i="22"/>
  <c r="G16" i="22"/>
  <c r="H16" i="22"/>
  <c r="I16" i="22"/>
  <c r="F17" i="22"/>
  <c r="G17" i="22"/>
  <c r="H17" i="22"/>
  <c r="I17" i="22"/>
  <c r="F18" i="22"/>
  <c r="G18" i="22"/>
  <c r="H18" i="22"/>
  <c r="I18" i="22"/>
  <c r="F19" i="22"/>
  <c r="G19" i="22"/>
  <c r="H19" i="22"/>
  <c r="I19" i="22"/>
  <c r="F20" i="22"/>
  <c r="G20" i="22"/>
  <c r="H20" i="22"/>
  <c r="I20" i="22"/>
  <c r="F21" i="22"/>
  <c r="G21" i="22"/>
  <c r="H21" i="22"/>
  <c r="I21" i="22"/>
  <c r="F22" i="22"/>
  <c r="G22" i="22"/>
  <c r="H22" i="22"/>
  <c r="I22" i="22"/>
  <c r="F23" i="22"/>
  <c r="G23" i="22"/>
  <c r="H23" i="22"/>
  <c r="I23" i="22"/>
  <c r="F24" i="22"/>
  <c r="G24" i="22"/>
  <c r="H24" i="22"/>
  <c r="I24" i="22"/>
  <c r="F25" i="22"/>
  <c r="G25" i="22"/>
  <c r="H25" i="22"/>
  <c r="I25" i="22"/>
  <c r="F26" i="22"/>
  <c r="G26" i="22"/>
  <c r="H26" i="22"/>
  <c r="I26" i="22"/>
  <c r="F27" i="22"/>
  <c r="G27" i="22"/>
  <c r="H27" i="22"/>
  <c r="I27" i="22"/>
  <c r="F28" i="22"/>
  <c r="G28" i="22"/>
  <c r="H28" i="22"/>
  <c r="I28" i="22"/>
  <c r="F29" i="22"/>
  <c r="G29" i="22"/>
  <c r="H29" i="22"/>
  <c r="I29" i="22"/>
  <c r="F30" i="22"/>
  <c r="G30" i="22"/>
  <c r="H30" i="22"/>
  <c r="I30" i="22"/>
  <c r="F31" i="22"/>
  <c r="G31" i="22"/>
  <c r="H31" i="22"/>
  <c r="I31" i="22"/>
  <c r="F32" i="22"/>
  <c r="G32" i="22"/>
  <c r="H32" i="22"/>
  <c r="I32" i="22"/>
  <c r="F33" i="22"/>
  <c r="G33" i="22"/>
  <c r="H33" i="22"/>
  <c r="I33" i="22"/>
  <c r="F34" i="22"/>
  <c r="G34" i="22"/>
  <c r="H34" i="22"/>
  <c r="I34" i="22"/>
  <c r="F35" i="22"/>
  <c r="G35" i="22"/>
  <c r="H35" i="22"/>
  <c r="I35" i="22"/>
  <c r="F36" i="22"/>
  <c r="G36" i="22"/>
  <c r="H36" i="22"/>
  <c r="I36" i="22"/>
  <c r="F37" i="22"/>
  <c r="G37" i="22"/>
  <c r="H37" i="22"/>
  <c r="I37" i="22"/>
  <c r="F38" i="22"/>
  <c r="G38" i="22"/>
  <c r="H38" i="22"/>
  <c r="I38" i="22"/>
  <c r="F39" i="22"/>
  <c r="G39" i="22"/>
  <c r="H39" i="22"/>
  <c r="I39" i="22"/>
  <c r="F40" i="22"/>
  <c r="G40" i="22"/>
  <c r="H40" i="22"/>
  <c r="I40" i="22"/>
  <c r="F41" i="22"/>
  <c r="G41" i="22"/>
  <c r="H41" i="22"/>
  <c r="I41" i="22"/>
  <c r="F42" i="22"/>
  <c r="G42" i="22"/>
  <c r="H42" i="22"/>
  <c r="I42" i="22"/>
  <c r="F43" i="22"/>
  <c r="G43" i="22"/>
  <c r="H43" i="22"/>
  <c r="I43" i="22"/>
  <c r="F44" i="22"/>
  <c r="G44" i="22"/>
  <c r="H44" i="22"/>
  <c r="I44" i="22"/>
  <c r="F45" i="22"/>
  <c r="G45" i="22"/>
  <c r="H45" i="22"/>
  <c r="I45" i="22"/>
  <c r="F46" i="22"/>
  <c r="G46" i="22"/>
  <c r="H46" i="22"/>
  <c r="I46" i="22"/>
  <c r="F47" i="22"/>
  <c r="G47" i="22"/>
  <c r="H47" i="22"/>
  <c r="I47" i="22"/>
  <c r="F48" i="22"/>
  <c r="G48" i="22"/>
  <c r="H48" i="22"/>
  <c r="I48" i="22"/>
  <c r="F49" i="22"/>
  <c r="G49" i="22"/>
  <c r="H49" i="22"/>
  <c r="I49" i="22"/>
  <c r="F50" i="22"/>
  <c r="G50" i="22"/>
  <c r="H50" i="22"/>
  <c r="I50" i="22"/>
  <c r="F51" i="22"/>
  <c r="G51" i="22"/>
  <c r="H51" i="22"/>
  <c r="I51" i="22"/>
  <c r="F52" i="22"/>
  <c r="G52" i="22"/>
  <c r="H52" i="22"/>
  <c r="I52" i="22"/>
  <c r="F53" i="22"/>
  <c r="G53" i="22"/>
  <c r="H53" i="22"/>
  <c r="I53" i="22"/>
  <c r="F54" i="22"/>
  <c r="G54" i="22"/>
  <c r="H54" i="22"/>
  <c r="I54" i="22"/>
  <c r="F55" i="22"/>
  <c r="G55" i="22"/>
  <c r="H55" i="22"/>
  <c r="I55" i="22"/>
  <c r="F56" i="22"/>
  <c r="G56" i="22"/>
  <c r="H56" i="22"/>
  <c r="I56" i="22"/>
  <c r="F57" i="22"/>
  <c r="G57" i="22"/>
  <c r="H57" i="22"/>
  <c r="I57" i="22"/>
  <c r="F58" i="22"/>
  <c r="G58" i="22"/>
  <c r="H58" i="22"/>
  <c r="I58" i="22"/>
  <c r="F59" i="22"/>
  <c r="G59" i="22"/>
  <c r="H59" i="22"/>
  <c r="I59" i="22"/>
  <c r="F60" i="22"/>
  <c r="G60" i="22"/>
  <c r="H60" i="22"/>
  <c r="I60" i="22"/>
  <c r="F61" i="22"/>
  <c r="G61" i="22"/>
  <c r="H61" i="22"/>
  <c r="I61" i="22"/>
  <c r="F62" i="22"/>
  <c r="G62" i="22"/>
  <c r="H62" i="22"/>
  <c r="I62" i="22"/>
  <c r="F63" i="22"/>
  <c r="G63" i="22"/>
  <c r="H63" i="22"/>
  <c r="I63" i="22"/>
  <c r="F64" i="22"/>
  <c r="G64" i="22"/>
  <c r="H64" i="22"/>
  <c r="I64" i="22"/>
  <c r="F65" i="22"/>
  <c r="G65" i="22"/>
  <c r="H65" i="22"/>
  <c r="I65" i="22"/>
  <c r="F66" i="22"/>
  <c r="G66" i="22"/>
  <c r="H66" i="22"/>
  <c r="I66" i="22"/>
  <c r="F67" i="22"/>
  <c r="G67" i="22"/>
  <c r="H67" i="22"/>
  <c r="I67" i="22"/>
  <c r="F68" i="22"/>
  <c r="G68" i="22"/>
  <c r="H68" i="22"/>
  <c r="I68" i="22"/>
  <c r="F69" i="22"/>
  <c r="G69" i="22"/>
  <c r="H69" i="22"/>
  <c r="I69" i="22"/>
  <c r="I5" i="22"/>
  <c r="H5" i="22"/>
  <c r="G5" i="22"/>
  <c r="S71" i="22"/>
  <c r="B69" i="22"/>
  <c r="E69" i="22"/>
  <c r="D69" i="22"/>
  <c r="C69" i="22"/>
  <c r="P71" i="22"/>
  <c r="M71" i="22"/>
  <c r="K71" i="22"/>
  <c r="B33" i="22"/>
  <c r="B6" i="22"/>
  <c r="C6" i="22"/>
  <c r="D6" i="22"/>
  <c r="E6" i="22"/>
  <c r="B7" i="22"/>
  <c r="C7" i="22"/>
  <c r="D7" i="22"/>
  <c r="E7" i="22"/>
  <c r="B8" i="22"/>
  <c r="C8" i="22"/>
  <c r="D8" i="22"/>
  <c r="E8" i="22"/>
  <c r="B9" i="22"/>
  <c r="C9" i="22"/>
  <c r="D9" i="22"/>
  <c r="E9" i="22"/>
  <c r="B10" i="22"/>
  <c r="C10" i="22"/>
  <c r="D10" i="22"/>
  <c r="E10" i="22"/>
  <c r="B11" i="22"/>
  <c r="C11" i="22"/>
  <c r="D11" i="22"/>
  <c r="E11" i="22"/>
  <c r="B12" i="22"/>
  <c r="C12" i="22"/>
  <c r="D12" i="22"/>
  <c r="E12" i="22"/>
  <c r="B13" i="22"/>
  <c r="C13" i="22"/>
  <c r="D13" i="22"/>
  <c r="E13" i="22"/>
  <c r="B14" i="22"/>
  <c r="C14" i="22"/>
  <c r="D14" i="22"/>
  <c r="E14" i="22"/>
  <c r="B15" i="22"/>
  <c r="C15" i="22"/>
  <c r="D15" i="22"/>
  <c r="E15" i="22"/>
  <c r="B16" i="22"/>
  <c r="C16" i="22"/>
  <c r="D16" i="22"/>
  <c r="E16" i="22"/>
  <c r="B17" i="22"/>
  <c r="C17" i="22"/>
  <c r="D17" i="22"/>
  <c r="E17" i="22"/>
  <c r="B18" i="22"/>
  <c r="C18" i="22"/>
  <c r="D18" i="22"/>
  <c r="E18" i="22"/>
  <c r="B19" i="22"/>
  <c r="C19" i="22"/>
  <c r="D19" i="22"/>
  <c r="E19" i="22"/>
  <c r="B20" i="22"/>
  <c r="C20" i="22"/>
  <c r="D20" i="22"/>
  <c r="E20" i="22"/>
  <c r="B21" i="22"/>
  <c r="C21" i="22"/>
  <c r="D21" i="22"/>
  <c r="E21" i="22"/>
  <c r="B22" i="22"/>
  <c r="C22" i="22"/>
  <c r="D22" i="22"/>
  <c r="E22" i="22"/>
  <c r="B23" i="22"/>
  <c r="C23" i="22"/>
  <c r="D23" i="22"/>
  <c r="E23" i="22"/>
  <c r="B24" i="22"/>
  <c r="C24" i="22"/>
  <c r="D24" i="22"/>
  <c r="E24" i="22"/>
  <c r="B25" i="22"/>
  <c r="C25" i="22"/>
  <c r="D25" i="22"/>
  <c r="E25" i="22"/>
  <c r="B26" i="22"/>
  <c r="C26" i="22"/>
  <c r="D26" i="22"/>
  <c r="E26" i="22"/>
  <c r="B27" i="22"/>
  <c r="C27" i="22"/>
  <c r="D27" i="22"/>
  <c r="E27" i="22"/>
  <c r="B28" i="22"/>
  <c r="C28" i="22"/>
  <c r="D28" i="22"/>
  <c r="E28" i="22"/>
  <c r="B29" i="22"/>
  <c r="C29" i="22"/>
  <c r="D29" i="22"/>
  <c r="E29" i="22"/>
  <c r="B30" i="22"/>
  <c r="C30" i="22"/>
  <c r="D30" i="22"/>
  <c r="E30" i="22"/>
  <c r="B31" i="22"/>
  <c r="C31" i="22"/>
  <c r="D31" i="22"/>
  <c r="E31" i="22"/>
  <c r="B32" i="22"/>
  <c r="C32" i="22"/>
  <c r="D32" i="22"/>
  <c r="E32" i="22"/>
  <c r="C33" i="22"/>
  <c r="D33" i="22"/>
  <c r="E33" i="22"/>
  <c r="B34" i="22"/>
  <c r="C34" i="22"/>
  <c r="D34" i="22"/>
  <c r="E34" i="22"/>
  <c r="B35" i="22"/>
  <c r="C35" i="22"/>
  <c r="D35" i="22"/>
  <c r="E35" i="22"/>
  <c r="B36" i="22"/>
  <c r="C36" i="22"/>
  <c r="D36" i="22"/>
  <c r="E36" i="22"/>
  <c r="B37" i="22"/>
  <c r="C37" i="22"/>
  <c r="D37" i="22"/>
  <c r="E37" i="22"/>
  <c r="B38" i="22"/>
  <c r="C38" i="22"/>
  <c r="D38" i="22"/>
  <c r="E38" i="22"/>
  <c r="B39" i="22"/>
  <c r="C39" i="22"/>
  <c r="D39" i="22"/>
  <c r="E39" i="22"/>
  <c r="B40" i="22"/>
  <c r="C40" i="22"/>
  <c r="D40" i="22"/>
  <c r="E40" i="22"/>
  <c r="B41" i="22"/>
  <c r="C41" i="22"/>
  <c r="D41" i="22"/>
  <c r="E41" i="22"/>
  <c r="B42" i="22"/>
  <c r="C42" i="22"/>
  <c r="D42" i="22"/>
  <c r="E42" i="22"/>
  <c r="B43" i="22"/>
  <c r="C43" i="22"/>
  <c r="D43" i="22"/>
  <c r="E43" i="22"/>
  <c r="B44" i="22"/>
  <c r="C44" i="22"/>
  <c r="D44" i="22"/>
  <c r="E44" i="22"/>
  <c r="B45" i="22"/>
  <c r="C45" i="22"/>
  <c r="D45" i="22"/>
  <c r="E45" i="22"/>
  <c r="B46" i="22"/>
  <c r="C46" i="22"/>
  <c r="D46" i="22"/>
  <c r="E46" i="22"/>
  <c r="B47" i="22"/>
  <c r="C47" i="22"/>
  <c r="D47" i="22"/>
  <c r="E47" i="22"/>
  <c r="B48" i="22"/>
  <c r="C48" i="22"/>
  <c r="D48" i="22"/>
  <c r="E48" i="22"/>
  <c r="B49" i="22"/>
  <c r="C49" i="22"/>
  <c r="D49" i="22"/>
  <c r="E49" i="22"/>
  <c r="B50" i="22"/>
  <c r="C50" i="22"/>
  <c r="D50" i="22"/>
  <c r="E50" i="22"/>
  <c r="B51" i="22"/>
  <c r="C51" i="22"/>
  <c r="D51" i="22"/>
  <c r="E51" i="22"/>
  <c r="B52" i="22"/>
  <c r="C52" i="22"/>
  <c r="D52" i="22"/>
  <c r="E52" i="22"/>
  <c r="B53" i="22"/>
  <c r="C53" i="22"/>
  <c r="D53" i="22"/>
  <c r="E53" i="22"/>
  <c r="B54" i="22"/>
  <c r="C54" i="22"/>
  <c r="D54" i="22"/>
  <c r="E54" i="22"/>
  <c r="B55" i="22"/>
  <c r="C55" i="22"/>
  <c r="D55" i="22"/>
  <c r="E55" i="22"/>
  <c r="B56" i="22"/>
  <c r="C56" i="22"/>
  <c r="D56" i="22"/>
  <c r="E56" i="22"/>
  <c r="B57" i="22"/>
  <c r="C57" i="22"/>
  <c r="D57" i="22"/>
  <c r="E57" i="22"/>
  <c r="B58" i="22"/>
  <c r="C58" i="22"/>
  <c r="D58" i="22"/>
  <c r="E58" i="22"/>
  <c r="B59" i="22"/>
  <c r="C59" i="22"/>
  <c r="D59" i="22"/>
  <c r="E59" i="22"/>
  <c r="B60" i="22"/>
  <c r="C60" i="22"/>
  <c r="D60" i="22"/>
  <c r="E60" i="22"/>
  <c r="B61" i="22"/>
  <c r="C61" i="22"/>
  <c r="D61" i="22"/>
  <c r="E61" i="22"/>
  <c r="B62" i="22"/>
  <c r="C62" i="22"/>
  <c r="D62" i="22"/>
  <c r="E62" i="22"/>
  <c r="B63" i="22"/>
  <c r="C63" i="22"/>
  <c r="D63" i="22"/>
  <c r="E63" i="22"/>
  <c r="B64" i="22"/>
  <c r="C64" i="22"/>
  <c r="D64" i="22"/>
  <c r="E64" i="22"/>
  <c r="B65" i="22"/>
  <c r="C65" i="22"/>
  <c r="D65" i="22"/>
  <c r="E65" i="22"/>
  <c r="B66" i="22"/>
  <c r="C66" i="22"/>
  <c r="D66" i="22"/>
  <c r="E66" i="22"/>
  <c r="B67" i="22"/>
  <c r="C67" i="22"/>
  <c r="D67" i="22"/>
  <c r="E67" i="22"/>
  <c r="B68" i="22"/>
  <c r="C68" i="22"/>
  <c r="D68" i="22"/>
  <c r="E68" i="22"/>
  <c r="E5" i="22"/>
  <c r="C5" i="22"/>
  <c r="B5" i="22"/>
  <c r="Y34" i="22"/>
  <c r="W34" i="21"/>
  <c r="U39" i="21"/>
  <c r="R37" i="20"/>
  <c r="AF34" i="22" s="1"/>
  <c r="R42" i="20"/>
  <c r="T39" i="21" s="1"/>
  <c r="X68" i="20"/>
  <c r="G10" i="20"/>
  <c r="F7" i="21" s="1"/>
  <c r="G11" i="20"/>
  <c r="F8" i="21" s="1"/>
  <c r="G12" i="20"/>
  <c r="F9" i="21" s="1"/>
  <c r="G13" i="20"/>
  <c r="F10" i="21" s="1"/>
  <c r="G14" i="20"/>
  <c r="F11" i="21" s="1"/>
  <c r="G15" i="20"/>
  <c r="F12" i="21" s="1"/>
  <c r="G16" i="20"/>
  <c r="F13" i="21" s="1"/>
  <c r="G17" i="20"/>
  <c r="F14" i="21" s="1"/>
  <c r="G18" i="20"/>
  <c r="F15" i="21" s="1"/>
  <c r="G19" i="20"/>
  <c r="F16" i="21" s="1"/>
  <c r="G20" i="20"/>
  <c r="F17" i="21" s="1"/>
  <c r="G21" i="20"/>
  <c r="F18" i="21" s="1"/>
  <c r="G22" i="20"/>
  <c r="F19" i="21" s="1"/>
  <c r="G23" i="20"/>
  <c r="G24" i="20"/>
  <c r="F21" i="21" s="1"/>
  <c r="G25" i="20"/>
  <c r="F22" i="21" s="1"/>
  <c r="G26" i="20"/>
  <c r="F23" i="21" s="1"/>
  <c r="G27" i="20"/>
  <c r="F24" i="21" s="1"/>
  <c r="G28" i="20"/>
  <c r="G29" i="20"/>
  <c r="F26" i="21" s="1"/>
  <c r="G30" i="20"/>
  <c r="F27" i="21" s="1"/>
  <c r="G31" i="20"/>
  <c r="F28" i="21" s="1"/>
  <c r="G32" i="20"/>
  <c r="F29" i="21" s="1"/>
  <c r="G33" i="20"/>
  <c r="F30" i="21" s="1"/>
  <c r="G34" i="20"/>
  <c r="F31" i="21" s="1"/>
  <c r="G35" i="20"/>
  <c r="G36" i="20"/>
  <c r="F33" i="21" s="1"/>
  <c r="G37" i="20"/>
  <c r="F34" i="21" s="1"/>
  <c r="G38" i="20"/>
  <c r="F35" i="21" s="1"/>
  <c r="G39" i="20"/>
  <c r="F36" i="21" s="1"/>
  <c r="G40" i="20"/>
  <c r="F37" i="21" s="1"/>
  <c r="G41" i="20"/>
  <c r="F38" i="21" s="1"/>
  <c r="G42" i="20"/>
  <c r="F39" i="21" s="1"/>
  <c r="G43" i="20"/>
  <c r="F40" i="21" s="1"/>
  <c r="G44" i="20"/>
  <c r="G45" i="20"/>
  <c r="F42" i="21" s="1"/>
  <c r="G46" i="20"/>
  <c r="F43" i="21" s="1"/>
  <c r="G47" i="20"/>
  <c r="F44" i="21" s="1"/>
  <c r="G48" i="20"/>
  <c r="F45" i="21" s="1"/>
  <c r="G49" i="20"/>
  <c r="W49" i="20" s="1"/>
  <c r="G50" i="20"/>
  <c r="F47" i="21" s="1"/>
  <c r="G51" i="20"/>
  <c r="F48" i="21" s="1"/>
  <c r="G52" i="20"/>
  <c r="F49" i="21" s="1"/>
  <c r="G53" i="20"/>
  <c r="F50" i="21" s="1"/>
  <c r="G54" i="20"/>
  <c r="F51" i="21" s="1"/>
  <c r="G55" i="20"/>
  <c r="F52" i="21" s="1"/>
  <c r="G56" i="20"/>
  <c r="F53" i="21" s="1"/>
  <c r="G57" i="20"/>
  <c r="F54" i="21" s="1"/>
  <c r="G58" i="20"/>
  <c r="F55" i="21" s="1"/>
  <c r="G59" i="20"/>
  <c r="F56" i="21" s="1"/>
  <c r="G60" i="20"/>
  <c r="F57" i="21" s="1"/>
  <c r="G61" i="20"/>
  <c r="F58" i="21" s="1"/>
  <c r="G62" i="20"/>
  <c r="F59" i="21" s="1"/>
  <c r="G63" i="20"/>
  <c r="F60" i="21" s="1"/>
  <c r="G64" i="20"/>
  <c r="F61" i="21" s="1"/>
  <c r="G65" i="20"/>
  <c r="F62" i="21" s="1"/>
  <c r="G66" i="20"/>
  <c r="F63" i="21" s="1"/>
  <c r="G67" i="20"/>
  <c r="F64" i="21" s="1"/>
  <c r="G68" i="20"/>
  <c r="F65" i="21" s="1"/>
  <c r="G69" i="20"/>
  <c r="F66" i="21" s="1"/>
  <c r="G70" i="20"/>
  <c r="F67" i="21" s="1"/>
  <c r="G71" i="20"/>
  <c r="F68" i="21" s="1"/>
  <c r="G72" i="20"/>
  <c r="F69" i="21" s="1"/>
  <c r="H10" i="20"/>
  <c r="G7" i="21" s="1"/>
  <c r="I10" i="20"/>
  <c r="H7" i="21" s="1"/>
  <c r="J10" i="20"/>
  <c r="I7" i="21" s="1"/>
  <c r="K10" i="20"/>
  <c r="J7" i="21" s="1"/>
  <c r="L10" i="20"/>
  <c r="K7" i="21" s="1"/>
  <c r="M10" i="20"/>
  <c r="L7" i="21" s="1"/>
  <c r="N10" i="20"/>
  <c r="M7" i="21" s="1"/>
  <c r="O10" i="20"/>
  <c r="N7" i="21" s="1"/>
  <c r="H11" i="20"/>
  <c r="G8" i="21" s="1"/>
  <c r="I11" i="20"/>
  <c r="H8" i="21" s="1"/>
  <c r="J11" i="20"/>
  <c r="K11" i="20"/>
  <c r="J8" i="21" s="1"/>
  <c r="L11" i="20"/>
  <c r="K8" i="21" s="1"/>
  <c r="M11" i="20"/>
  <c r="L8" i="21" s="1"/>
  <c r="N11" i="20"/>
  <c r="O11" i="20"/>
  <c r="N8" i="21" s="1"/>
  <c r="H12" i="20"/>
  <c r="G9" i="21" s="1"/>
  <c r="I12" i="20"/>
  <c r="H9" i="21" s="1"/>
  <c r="J12" i="20"/>
  <c r="I9" i="21" s="1"/>
  <c r="K12" i="20"/>
  <c r="J9" i="21" s="1"/>
  <c r="L12" i="20"/>
  <c r="K9" i="21" s="1"/>
  <c r="M12" i="20"/>
  <c r="L9" i="21" s="1"/>
  <c r="N12" i="20"/>
  <c r="M9" i="21" s="1"/>
  <c r="O12" i="20"/>
  <c r="N9" i="21" s="1"/>
  <c r="H13" i="20"/>
  <c r="G10" i="21" s="1"/>
  <c r="I13" i="20"/>
  <c r="H10" i="21" s="1"/>
  <c r="J13" i="20"/>
  <c r="I10" i="21" s="1"/>
  <c r="K13" i="20"/>
  <c r="J10" i="21" s="1"/>
  <c r="L13" i="20"/>
  <c r="K10" i="21" s="1"/>
  <c r="M13" i="20"/>
  <c r="L10" i="21" s="1"/>
  <c r="N13" i="20"/>
  <c r="M10" i="21" s="1"/>
  <c r="O13" i="20"/>
  <c r="N10" i="21" s="1"/>
  <c r="H14" i="20"/>
  <c r="X14" i="20" s="1"/>
  <c r="I14" i="20"/>
  <c r="H11" i="21" s="1"/>
  <c r="J14" i="20"/>
  <c r="K14" i="20"/>
  <c r="L14" i="20"/>
  <c r="K11" i="21" s="1"/>
  <c r="M14" i="20"/>
  <c r="L11" i="21" s="1"/>
  <c r="N14" i="20"/>
  <c r="O14" i="20"/>
  <c r="H15" i="20"/>
  <c r="G12" i="21" s="1"/>
  <c r="I15" i="20"/>
  <c r="H12" i="21" s="1"/>
  <c r="J15" i="20"/>
  <c r="I12" i="21" s="1"/>
  <c r="K15" i="20"/>
  <c r="J12" i="21" s="1"/>
  <c r="L15" i="20"/>
  <c r="K12" i="21" s="1"/>
  <c r="M15" i="20"/>
  <c r="L12" i="21" s="1"/>
  <c r="N15" i="20"/>
  <c r="M12" i="21" s="1"/>
  <c r="O15" i="20"/>
  <c r="N12" i="21" s="1"/>
  <c r="H16" i="20"/>
  <c r="G13" i="21" s="1"/>
  <c r="I16" i="20"/>
  <c r="H13" i="21" s="1"/>
  <c r="J16" i="20"/>
  <c r="K16" i="20"/>
  <c r="J13" i="21" s="1"/>
  <c r="L16" i="20"/>
  <c r="K13" i="21" s="1"/>
  <c r="M16" i="20"/>
  <c r="L13" i="21" s="1"/>
  <c r="N16" i="20"/>
  <c r="O16" i="20"/>
  <c r="N13" i="21" s="1"/>
  <c r="H17" i="20"/>
  <c r="G14" i="21" s="1"/>
  <c r="I17" i="20"/>
  <c r="H14" i="21" s="1"/>
  <c r="J17" i="20"/>
  <c r="I14" i="21" s="1"/>
  <c r="K17" i="20"/>
  <c r="J14" i="21" s="1"/>
  <c r="L17" i="20"/>
  <c r="K14" i="21" s="1"/>
  <c r="M17" i="20"/>
  <c r="L14" i="21" s="1"/>
  <c r="N17" i="20"/>
  <c r="M14" i="21" s="1"/>
  <c r="O17" i="20"/>
  <c r="N14" i="21" s="1"/>
  <c r="H18" i="20"/>
  <c r="G15" i="21" s="1"/>
  <c r="I18" i="20"/>
  <c r="H15" i="21" s="1"/>
  <c r="J18" i="20"/>
  <c r="K18" i="20"/>
  <c r="L18" i="20"/>
  <c r="K15" i="21" s="1"/>
  <c r="M18" i="20"/>
  <c r="L15" i="21" s="1"/>
  <c r="N18" i="20"/>
  <c r="O18" i="20"/>
  <c r="H19" i="20"/>
  <c r="G16" i="21" s="1"/>
  <c r="I19" i="20"/>
  <c r="H16" i="21" s="1"/>
  <c r="J19" i="20"/>
  <c r="I16" i="21" s="1"/>
  <c r="K19" i="20"/>
  <c r="J16" i="21" s="1"/>
  <c r="L19" i="20"/>
  <c r="K16" i="21" s="1"/>
  <c r="M19" i="20"/>
  <c r="L16" i="21" s="1"/>
  <c r="N19" i="20"/>
  <c r="M16" i="21" s="1"/>
  <c r="O19" i="20"/>
  <c r="N16" i="21" s="1"/>
  <c r="H20" i="20"/>
  <c r="G17" i="21" s="1"/>
  <c r="I20" i="20"/>
  <c r="H17" i="21" s="1"/>
  <c r="J20" i="20"/>
  <c r="I17" i="21" s="1"/>
  <c r="K20" i="20"/>
  <c r="J17" i="21" s="1"/>
  <c r="L20" i="20"/>
  <c r="K17" i="21" s="1"/>
  <c r="M20" i="20"/>
  <c r="L17" i="21" s="1"/>
  <c r="N20" i="20"/>
  <c r="M17" i="21" s="1"/>
  <c r="O20" i="20"/>
  <c r="N17" i="21" s="1"/>
  <c r="H21" i="20"/>
  <c r="G18" i="21" s="1"/>
  <c r="I21" i="20"/>
  <c r="H18" i="21" s="1"/>
  <c r="J21" i="20"/>
  <c r="K21" i="20"/>
  <c r="J18" i="21" s="1"/>
  <c r="L21" i="20"/>
  <c r="K18" i="21" s="1"/>
  <c r="M21" i="20"/>
  <c r="L18" i="21" s="1"/>
  <c r="N21" i="20"/>
  <c r="O21" i="20"/>
  <c r="N18" i="21" s="1"/>
  <c r="H22" i="20"/>
  <c r="G19" i="21" s="1"/>
  <c r="I22" i="20"/>
  <c r="H19" i="21" s="1"/>
  <c r="J22" i="20"/>
  <c r="I19" i="21" s="1"/>
  <c r="K22" i="20"/>
  <c r="J19" i="21" s="1"/>
  <c r="L22" i="20"/>
  <c r="K19" i="21" s="1"/>
  <c r="M22" i="20"/>
  <c r="L19" i="21" s="1"/>
  <c r="N22" i="20"/>
  <c r="M19" i="21" s="1"/>
  <c r="O22" i="20"/>
  <c r="N19" i="21" s="1"/>
  <c r="H23" i="20"/>
  <c r="G20" i="21" s="1"/>
  <c r="I23" i="20"/>
  <c r="H20" i="21" s="1"/>
  <c r="J23" i="20"/>
  <c r="K23" i="20"/>
  <c r="L23" i="20"/>
  <c r="K20" i="21" s="1"/>
  <c r="M23" i="20"/>
  <c r="L20" i="21" s="1"/>
  <c r="N23" i="20"/>
  <c r="O23" i="20"/>
  <c r="H24" i="20"/>
  <c r="G21" i="21" s="1"/>
  <c r="I24" i="20"/>
  <c r="H21" i="21" s="1"/>
  <c r="J24" i="20"/>
  <c r="I21" i="21" s="1"/>
  <c r="K24" i="20"/>
  <c r="J21" i="21" s="1"/>
  <c r="L24" i="20"/>
  <c r="K21" i="21" s="1"/>
  <c r="M24" i="20"/>
  <c r="L21" i="21" s="1"/>
  <c r="N24" i="20"/>
  <c r="M21" i="21" s="1"/>
  <c r="O24" i="20"/>
  <c r="N21" i="21" s="1"/>
  <c r="H25" i="20"/>
  <c r="G22" i="21" s="1"/>
  <c r="I25" i="20"/>
  <c r="H22" i="21" s="1"/>
  <c r="J25" i="20"/>
  <c r="K25" i="20"/>
  <c r="J22" i="21" s="1"/>
  <c r="L25" i="20"/>
  <c r="K22" i="21" s="1"/>
  <c r="M25" i="20"/>
  <c r="L22" i="21" s="1"/>
  <c r="N25" i="20"/>
  <c r="O25" i="20"/>
  <c r="N22" i="21" s="1"/>
  <c r="H26" i="20"/>
  <c r="G23" i="21" s="1"/>
  <c r="I26" i="20"/>
  <c r="H23" i="21" s="1"/>
  <c r="J26" i="20"/>
  <c r="I23" i="21" s="1"/>
  <c r="K26" i="20"/>
  <c r="J23" i="21" s="1"/>
  <c r="L26" i="20"/>
  <c r="K23" i="21" s="1"/>
  <c r="M26" i="20"/>
  <c r="L23" i="21" s="1"/>
  <c r="N26" i="20"/>
  <c r="M23" i="21" s="1"/>
  <c r="O26" i="20"/>
  <c r="N23" i="21" s="1"/>
  <c r="H27" i="20"/>
  <c r="G24" i="21" s="1"/>
  <c r="I27" i="20"/>
  <c r="H24" i="21" s="1"/>
  <c r="J27" i="20"/>
  <c r="I24" i="21" s="1"/>
  <c r="K27" i="20"/>
  <c r="J24" i="21" s="1"/>
  <c r="L27" i="20"/>
  <c r="K24" i="21" s="1"/>
  <c r="M27" i="20"/>
  <c r="L24" i="21" s="1"/>
  <c r="N27" i="20"/>
  <c r="M24" i="21" s="1"/>
  <c r="O27" i="20"/>
  <c r="N24" i="21" s="1"/>
  <c r="H28" i="20"/>
  <c r="G25" i="21" s="1"/>
  <c r="I28" i="20"/>
  <c r="H25" i="21" s="1"/>
  <c r="J28" i="20"/>
  <c r="K28" i="20"/>
  <c r="L28" i="20"/>
  <c r="K25" i="21" s="1"/>
  <c r="M28" i="20"/>
  <c r="L25" i="21" s="1"/>
  <c r="N28" i="20"/>
  <c r="O28" i="20"/>
  <c r="H29" i="20"/>
  <c r="G26" i="21" s="1"/>
  <c r="I29" i="20"/>
  <c r="H26" i="21" s="1"/>
  <c r="J29" i="20"/>
  <c r="I26" i="21" s="1"/>
  <c r="K29" i="20"/>
  <c r="J26" i="21" s="1"/>
  <c r="L29" i="20"/>
  <c r="K26" i="21" s="1"/>
  <c r="M29" i="20"/>
  <c r="L26" i="21" s="1"/>
  <c r="N29" i="20"/>
  <c r="M26" i="21" s="1"/>
  <c r="O29" i="20"/>
  <c r="N26" i="21" s="1"/>
  <c r="H30" i="20"/>
  <c r="X30" i="20" s="1"/>
  <c r="I30" i="20"/>
  <c r="H27" i="21" s="1"/>
  <c r="J30" i="20"/>
  <c r="K30" i="20"/>
  <c r="J27" i="21" s="1"/>
  <c r="L30" i="20"/>
  <c r="K27" i="21" s="1"/>
  <c r="M30" i="20"/>
  <c r="L27" i="21" s="1"/>
  <c r="N30" i="20"/>
  <c r="O30" i="20"/>
  <c r="N27" i="21" s="1"/>
  <c r="H31" i="20"/>
  <c r="G28" i="21" s="1"/>
  <c r="I31" i="20"/>
  <c r="H28" i="21" s="1"/>
  <c r="J31" i="20"/>
  <c r="I28" i="21" s="1"/>
  <c r="K31" i="20"/>
  <c r="J28" i="21" s="1"/>
  <c r="L31" i="20"/>
  <c r="K28" i="21" s="1"/>
  <c r="M31" i="20"/>
  <c r="L28" i="21" s="1"/>
  <c r="N31" i="20"/>
  <c r="M28" i="21" s="1"/>
  <c r="O31" i="20"/>
  <c r="N28" i="21" s="1"/>
  <c r="H32" i="20"/>
  <c r="G29" i="21" s="1"/>
  <c r="I32" i="20"/>
  <c r="H29" i="21" s="1"/>
  <c r="J32" i="20"/>
  <c r="I29" i="21" s="1"/>
  <c r="K32" i="20"/>
  <c r="J29" i="21" s="1"/>
  <c r="L32" i="20"/>
  <c r="K29" i="21" s="1"/>
  <c r="M32" i="20"/>
  <c r="L29" i="21" s="1"/>
  <c r="N32" i="20"/>
  <c r="M29" i="21" s="1"/>
  <c r="O32" i="20"/>
  <c r="N29" i="21" s="1"/>
  <c r="H33" i="20"/>
  <c r="G30" i="21" s="1"/>
  <c r="I33" i="20"/>
  <c r="H30" i="21" s="1"/>
  <c r="J33" i="20"/>
  <c r="I30" i="21" s="1"/>
  <c r="K33" i="20"/>
  <c r="J30" i="21" s="1"/>
  <c r="L33" i="20"/>
  <c r="K30" i="21" s="1"/>
  <c r="M33" i="20"/>
  <c r="L30" i="21" s="1"/>
  <c r="N33" i="20"/>
  <c r="M30" i="21" s="1"/>
  <c r="O33" i="20"/>
  <c r="N30" i="21" s="1"/>
  <c r="H34" i="20"/>
  <c r="G31" i="21" s="1"/>
  <c r="I34" i="20"/>
  <c r="H31" i="21" s="1"/>
  <c r="J34" i="20"/>
  <c r="I31" i="21" s="1"/>
  <c r="K34" i="20"/>
  <c r="J31" i="21" s="1"/>
  <c r="L34" i="20"/>
  <c r="K31" i="21" s="1"/>
  <c r="M34" i="20"/>
  <c r="L31" i="21" s="1"/>
  <c r="N34" i="20"/>
  <c r="M31" i="21" s="1"/>
  <c r="O34" i="20"/>
  <c r="N31" i="21" s="1"/>
  <c r="H35" i="20"/>
  <c r="G32" i="21" s="1"/>
  <c r="I35" i="20"/>
  <c r="H32" i="21" s="1"/>
  <c r="J35" i="20"/>
  <c r="K35" i="20"/>
  <c r="L35" i="20"/>
  <c r="K32" i="21" s="1"/>
  <c r="M35" i="20"/>
  <c r="L32" i="21" s="1"/>
  <c r="N35" i="20"/>
  <c r="O35" i="20"/>
  <c r="H36" i="20"/>
  <c r="G33" i="21" s="1"/>
  <c r="I36" i="20"/>
  <c r="H33" i="21" s="1"/>
  <c r="J36" i="20"/>
  <c r="I33" i="21" s="1"/>
  <c r="K36" i="20"/>
  <c r="J33" i="21" s="1"/>
  <c r="L36" i="20"/>
  <c r="K33" i="21" s="1"/>
  <c r="M36" i="20"/>
  <c r="L33" i="21" s="1"/>
  <c r="N36" i="20"/>
  <c r="M33" i="21" s="1"/>
  <c r="O36" i="20"/>
  <c r="N33" i="21" s="1"/>
  <c r="H37" i="20"/>
  <c r="G34" i="21" s="1"/>
  <c r="I37" i="20"/>
  <c r="H34" i="21" s="1"/>
  <c r="J37" i="20"/>
  <c r="I34" i="21" s="1"/>
  <c r="K37" i="20"/>
  <c r="J34" i="21" s="1"/>
  <c r="L37" i="20"/>
  <c r="K34" i="21" s="1"/>
  <c r="M37" i="20"/>
  <c r="L34" i="21" s="1"/>
  <c r="N37" i="20"/>
  <c r="M34" i="21" s="1"/>
  <c r="O37" i="20"/>
  <c r="N34" i="21" s="1"/>
  <c r="H38" i="20"/>
  <c r="G35" i="21" s="1"/>
  <c r="I38" i="20"/>
  <c r="H35" i="21" s="1"/>
  <c r="J38" i="20"/>
  <c r="I35" i="21" s="1"/>
  <c r="K38" i="20"/>
  <c r="J35" i="21" s="1"/>
  <c r="L38" i="20"/>
  <c r="K35" i="21" s="1"/>
  <c r="M38" i="20"/>
  <c r="L35" i="21" s="1"/>
  <c r="N38" i="20"/>
  <c r="M35" i="21" s="1"/>
  <c r="O38" i="20"/>
  <c r="N35" i="21" s="1"/>
  <c r="H39" i="20"/>
  <c r="G36" i="21" s="1"/>
  <c r="I39" i="20"/>
  <c r="H36" i="21" s="1"/>
  <c r="J39" i="20"/>
  <c r="K39" i="20"/>
  <c r="J36" i="21" s="1"/>
  <c r="L39" i="20"/>
  <c r="K36" i="21" s="1"/>
  <c r="M39" i="20"/>
  <c r="L36" i="21" s="1"/>
  <c r="N39" i="20"/>
  <c r="O39" i="20"/>
  <c r="N36" i="21" s="1"/>
  <c r="H40" i="20"/>
  <c r="G37" i="21" s="1"/>
  <c r="I40" i="20"/>
  <c r="H37" i="21" s="1"/>
  <c r="J40" i="20"/>
  <c r="I37" i="21" s="1"/>
  <c r="K40" i="20"/>
  <c r="J37" i="21" s="1"/>
  <c r="L40" i="20"/>
  <c r="K37" i="21" s="1"/>
  <c r="M40" i="20"/>
  <c r="L37" i="21" s="1"/>
  <c r="N40" i="20"/>
  <c r="M37" i="21" s="1"/>
  <c r="O40" i="20"/>
  <c r="N37" i="21" s="1"/>
  <c r="H41" i="20"/>
  <c r="G38" i="21" s="1"/>
  <c r="I41" i="20"/>
  <c r="H38" i="21" s="1"/>
  <c r="J41" i="20"/>
  <c r="I38" i="21" s="1"/>
  <c r="K41" i="20"/>
  <c r="J38" i="21" s="1"/>
  <c r="L41" i="20"/>
  <c r="K38" i="21" s="1"/>
  <c r="M41" i="20"/>
  <c r="L38" i="21" s="1"/>
  <c r="N41" i="20"/>
  <c r="M38" i="21" s="1"/>
  <c r="O41" i="20"/>
  <c r="N38" i="21" s="1"/>
  <c r="H42" i="20"/>
  <c r="G39" i="21" s="1"/>
  <c r="I42" i="20"/>
  <c r="H39" i="21" s="1"/>
  <c r="J42" i="20"/>
  <c r="I39" i="21" s="1"/>
  <c r="K42" i="20"/>
  <c r="J39" i="21" s="1"/>
  <c r="L42" i="20"/>
  <c r="K39" i="21" s="1"/>
  <c r="M42" i="20"/>
  <c r="L39" i="21" s="1"/>
  <c r="N42" i="20"/>
  <c r="M39" i="21" s="1"/>
  <c r="O42" i="20"/>
  <c r="N39" i="21" s="1"/>
  <c r="H43" i="20"/>
  <c r="G40" i="21" s="1"/>
  <c r="I43" i="20"/>
  <c r="H40" i="21" s="1"/>
  <c r="J43" i="20"/>
  <c r="I40" i="21" s="1"/>
  <c r="K43" i="20"/>
  <c r="J40" i="21" s="1"/>
  <c r="L43" i="20"/>
  <c r="K40" i="21" s="1"/>
  <c r="M43" i="20"/>
  <c r="L40" i="21" s="1"/>
  <c r="N43" i="20"/>
  <c r="M40" i="21" s="1"/>
  <c r="O43" i="20"/>
  <c r="N40" i="21" s="1"/>
  <c r="H44" i="20"/>
  <c r="G41" i="21" s="1"/>
  <c r="I44" i="20"/>
  <c r="H41" i="21" s="1"/>
  <c r="J44" i="20"/>
  <c r="K44" i="20"/>
  <c r="L44" i="20"/>
  <c r="K41" i="21" s="1"/>
  <c r="M44" i="20"/>
  <c r="L41" i="21" s="1"/>
  <c r="N44" i="20"/>
  <c r="O44" i="20"/>
  <c r="H45" i="20"/>
  <c r="G42" i="21" s="1"/>
  <c r="I45" i="20"/>
  <c r="H42" i="21" s="1"/>
  <c r="J45" i="20"/>
  <c r="I42" i="21" s="1"/>
  <c r="K45" i="20"/>
  <c r="J42" i="21" s="1"/>
  <c r="L45" i="20"/>
  <c r="K42" i="21" s="1"/>
  <c r="M45" i="20"/>
  <c r="L42" i="21" s="1"/>
  <c r="N45" i="20"/>
  <c r="M42" i="21" s="1"/>
  <c r="O45" i="20"/>
  <c r="N42" i="21" s="1"/>
  <c r="H46" i="20"/>
  <c r="G43" i="21" s="1"/>
  <c r="I46" i="20"/>
  <c r="H43" i="21" s="1"/>
  <c r="J46" i="20"/>
  <c r="K46" i="20"/>
  <c r="J43" i="21" s="1"/>
  <c r="L46" i="20"/>
  <c r="K43" i="21" s="1"/>
  <c r="M46" i="20"/>
  <c r="L43" i="21" s="1"/>
  <c r="N46" i="20"/>
  <c r="O46" i="20"/>
  <c r="H47" i="20"/>
  <c r="G44" i="21" s="1"/>
  <c r="I47" i="20"/>
  <c r="H44" i="21" s="1"/>
  <c r="J47" i="20"/>
  <c r="I44" i="21" s="1"/>
  <c r="K47" i="20"/>
  <c r="J44" i="21" s="1"/>
  <c r="L47" i="20"/>
  <c r="K44" i="21" s="1"/>
  <c r="M47" i="20"/>
  <c r="L44" i="21" s="1"/>
  <c r="N47" i="20"/>
  <c r="M44" i="21" s="1"/>
  <c r="O47" i="20"/>
  <c r="N44" i="21" s="1"/>
  <c r="H48" i="20"/>
  <c r="G45" i="21" s="1"/>
  <c r="I48" i="20"/>
  <c r="H45" i="21" s="1"/>
  <c r="J48" i="20"/>
  <c r="I45" i="21" s="1"/>
  <c r="K48" i="20"/>
  <c r="J45" i="21" s="1"/>
  <c r="L48" i="20"/>
  <c r="K45" i="21" s="1"/>
  <c r="M48" i="20"/>
  <c r="L45" i="21" s="1"/>
  <c r="N48" i="20"/>
  <c r="M45" i="21" s="1"/>
  <c r="O48" i="20"/>
  <c r="N45" i="21" s="1"/>
  <c r="H49" i="20"/>
  <c r="X49" i="20" s="1"/>
  <c r="I49" i="20"/>
  <c r="H46" i="21" s="1"/>
  <c r="J49" i="20"/>
  <c r="K49" i="20"/>
  <c r="L49" i="20"/>
  <c r="K46" i="21" s="1"/>
  <c r="M49" i="20"/>
  <c r="L46" i="21" s="1"/>
  <c r="N49" i="20"/>
  <c r="O49" i="20"/>
  <c r="H50" i="20"/>
  <c r="G47" i="21" s="1"/>
  <c r="I50" i="20"/>
  <c r="H47" i="21" s="1"/>
  <c r="J50" i="20"/>
  <c r="I47" i="21" s="1"/>
  <c r="K50" i="20"/>
  <c r="J47" i="21" s="1"/>
  <c r="L50" i="20"/>
  <c r="K47" i="21" s="1"/>
  <c r="M50" i="20"/>
  <c r="L47" i="21" s="1"/>
  <c r="N50" i="20"/>
  <c r="M47" i="21" s="1"/>
  <c r="O50" i="20"/>
  <c r="N47" i="21" s="1"/>
  <c r="H51" i="20"/>
  <c r="G48" i="21" s="1"/>
  <c r="I51" i="20"/>
  <c r="H48" i="21" s="1"/>
  <c r="J51" i="20"/>
  <c r="I48" i="21" s="1"/>
  <c r="K51" i="20"/>
  <c r="J48" i="21" s="1"/>
  <c r="L51" i="20"/>
  <c r="K48" i="21" s="1"/>
  <c r="M51" i="20"/>
  <c r="L48" i="21" s="1"/>
  <c r="N51" i="20"/>
  <c r="M48" i="21" s="1"/>
  <c r="O51" i="20"/>
  <c r="N48" i="21" s="1"/>
  <c r="H52" i="20"/>
  <c r="G49" i="21" s="1"/>
  <c r="I52" i="20"/>
  <c r="H49" i="21" s="1"/>
  <c r="J52" i="20"/>
  <c r="I49" i="21" s="1"/>
  <c r="K52" i="20"/>
  <c r="J49" i="21" s="1"/>
  <c r="L52" i="20"/>
  <c r="K49" i="21" s="1"/>
  <c r="M52" i="20"/>
  <c r="L49" i="21" s="1"/>
  <c r="N52" i="20"/>
  <c r="M49" i="21" s="1"/>
  <c r="O52" i="20"/>
  <c r="N49" i="21" s="1"/>
  <c r="H53" i="20"/>
  <c r="G50" i="21" s="1"/>
  <c r="I53" i="20"/>
  <c r="H50" i="21" s="1"/>
  <c r="J53" i="20"/>
  <c r="I50" i="21" s="1"/>
  <c r="K53" i="20"/>
  <c r="J50" i="21" s="1"/>
  <c r="L53" i="20"/>
  <c r="K50" i="21" s="1"/>
  <c r="M53" i="20"/>
  <c r="L50" i="21" s="1"/>
  <c r="N53" i="20"/>
  <c r="M50" i="21" s="1"/>
  <c r="O53" i="20"/>
  <c r="N50" i="21" s="1"/>
  <c r="H54" i="20"/>
  <c r="G51" i="21" s="1"/>
  <c r="I54" i="20"/>
  <c r="H51" i="21" s="1"/>
  <c r="J54" i="20"/>
  <c r="I51" i="21" s="1"/>
  <c r="K54" i="20"/>
  <c r="J51" i="21" s="1"/>
  <c r="L54" i="20"/>
  <c r="K51" i="21" s="1"/>
  <c r="M54" i="20"/>
  <c r="L51" i="21" s="1"/>
  <c r="N54" i="20"/>
  <c r="M51" i="21" s="1"/>
  <c r="O54" i="20"/>
  <c r="N51" i="21" s="1"/>
  <c r="H55" i="20"/>
  <c r="G52" i="21" s="1"/>
  <c r="I55" i="20"/>
  <c r="H52" i="21" s="1"/>
  <c r="J55" i="20"/>
  <c r="I52" i="21" s="1"/>
  <c r="K55" i="20"/>
  <c r="J52" i="21" s="1"/>
  <c r="L55" i="20"/>
  <c r="K52" i="21" s="1"/>
  <c r="M55" i="20"/>
  <c r="L52" i="21" s="1"/>
  <c r="N55" i="20"/>
  <c r="M52" i="21" s="1"/>
  <c r="O55" i="20"/>
  <c r="N52" i="21" s="1"/>
  <c r="H56" i="20"/>
  <c r="G53" i="21" s="1"/>
  <c r="I56" i="20"/>
  <c r="H53" i="21" s="1"/>
  <c r="J56" i="20"/>
  <c r="I53" i="21" s="1"/>
  <c r="K56" i="20"/>
  <c r="J53" i="21" s="1"/>
  <c r="L56" i="20"/>
  <c r="K53" i="21" s="1"/>
  <c r="M56" i="20"/>
  <c r="L53" i="21" s="1"/>
  <c r="N56" i="20"/>
  <c r="M53" i="21" s="1"/>
  <c r="O56" i="20"/>
  <c r="N53" i="21" s="1"/>
  <c r="H57" i="20"/>
  <c r="G54" i="21" s="1"/>
  <c r="I57" i="20"/>
  <c r="H54" i="21" s="1"/>
  <c r="J57" i="20"/>
  <c r="I54" i="21" s="1"/>
  <c r="K57" i="20"/>
  <c r="J54" i="21" s="1"/>
  <c r="L57" i="20"/>
  <c r="K54" i="21" s="1"/>
  <c r="M57" i="20"/>
  <c r="L54" i="21" s="1"/>
  <c r="N57" i="20"/>
  <c r="M54" i="21" s="1"/>
  <c r="O57" i="20"/>
  <c r="N54" i="21" s="1"/>
  <c r="H58" i="20"/>
  <c r="G55" i="21" s="1"/>
  <c r="I58" i="20"/>
  <c r="H55" i="21" s="1"/>
  <c r="J58" i="20"/>
  <c r="I55" i="21" s="1"/>
  <c r="K58" i="20"/>
  <c r="J55" i="21" s="1"/>
  <c r="L58" i="20"/>
  <c r="K55" i="21" s="1"/>
  <c r="M58" i="20"/>
  <c r="L55" i="21" s="1"/>
  <c r="N58" i="20"/>
  <c r="M55" i="21" s="1"/>
  <c r="O58" i="20"/>
  <c r="N55" i="21" s="1"/>
  <c r="H59" i="20"/>
  <c r="G56" i="21" s="1"/>
  <c r="I59" i="20"/>
  <c r="H56" i="21" s="1"/>
  <c r="J59" i="20"/>
  <c r="I56" i="21" s="1"/>
  <c r="K59" i="20"/>
  <c r="J56" i="21" s="1"/>
  <c r="L59" i="20"/>
  <c r="K56" i="21" s="1"/>
  <c r="M59" i="20"/>
  <c r="L56" i="21" s="1"/>
  <c r="N59" i="20"/>
  <c r="M56" i="21" s="1"/>
  <c r="O59" i="20"/>
  <c r="N56" i="21" s="1"/>
  <c r="H60" i="20"/>
  <c r="G57" i="21" s="1"/>
  <c r="I60" i="20"/>
  <c r="H57" i="21" s="1"/>
  <c r="J60" i="20"/>
  <c r="I57" i="21" s="1"/>
  <c r="K60" i="20"/>
  <c r="J57" i="21" s="1"/>
  <c r="L60" i="20"/>
  <c r="K57" i="21" s="1"/>
  <c r="M60" i="20"/>
  <c r="L57" i="21" s="1"/>
  <c r="N60" i="20"/>
  <c r="M57" i="21" s="1"/>
  <c r="O60" i="20"/>
  <c r="N57" i="21" s="1"/>
  <c r="H61" i="20"/>
  <c r="G58" i="21" s="1"/>
  <c r="I61" i="20"/>
  <c r="H58" i="21" s="1"/>
  <c r="J61" i="20"/>
  <c r="I58" i="21" s="1"/>
  <c r="K61" i="20"/>
  <c r="J58" i="21" s="1"/>
  <c r="L61" i="20"/>
  <c r="K58" i="21" s="1"/>
  <c r="M61" i="20"/>
  <c r="L58" i="21" s="1"/>
  <c r="N61" i="20"/>
  <c r="M58" i="21" s="1"/>
  <c r="O61" i="20"/>
  <c r="N58" i="21" s="1"/>
  <c r="H62" i="20"/>
  <c r="G59" i="21" s="1"/>
  <c r="I62" i="20"/>
  <c r="H59" i="21" s="1"/>
  <c r="J62" i="20"/>
  <c r="I59" i="21" s="1"/>
  <c r="K62" i="20"/>
  <c r="J59" i="21" s="1"/>
  <c r="L62" i="20"/>
  <c r="K59" i="21" s="1"/>
  <c r="M62" i="20"/>
  <c r="L59" i="21" s="1"/>
  <c r="N62" i="20"/>
  <c r="M59" i="21" s="1"/>
  <c r="O62" i="20"/>
  <c r="N59" i="21" s="1"/>
  <c r="H63" i="20"/>
  <c r="G60" i="21" s="1"/>
  <c r="I63" i="20"/>
  <c r="H60" i="21" s="1"/>
  <c r="J63" i="20"/>
  <c r="I60" i="21" s="1"/>
  <c r="K63" i="20"/>
  <c r="J60" i="21" s="1"/>
  <c r="L63" i="20"/>
  <c r="K60" i="21" s="1"/>
  <c r="M63" i="20"/>
  <c r="L60" i="21" s="1"/>
  <c r="N63" i="20"/>
  <c r="M60" i="21" s="1"/>
  <c r="O63" i="20"/>
  <c r="N60" i="21" s="1"/>
  <c r="H64" i="20"/>
  <c r="G61" i="21" s="1"/>
  <c r="I64" i="20"/>
  <c r="H61" i="21" s="1"/>
  <c r="J64" i="20"/>
  <c r="I61" i="21" s="1"/>
  <c r="K64" i="20"/>
  <c r="J61" i="21" s="1"/>
  <c r="L64" i="20"/>
  <c r="K61" i="21" s="1"/>
  <c r="M64" i="20"/>
  <c r="L61" i="21" s="1"/>
  <c r="N64" i="20"/>
  <c r="M61" i="21" s="1"/>
  <c r="O64" i="20"/>
  <c r="N61" i="21" s="1"/>
  <c r="H65" i="20"/>
  <c r="G62" i="21" s="1"/>
  <c r="I65" i="20"/>
  <c r="H62" i="21" s="1"/>
  <c r="J65" i="20"/>
  <c r="I62" i="21" s="1"/>
  <c r="K65" i="20"/>
  <c r="J62" i="21" s="1"/>
  <c r="L65" i="20"/>
  <c r="K62" i="21" s="1"/>
  <c r="M65" i="20"/>
  <c r="L62" i="21" s="1"/>
  <c r="N65" i="20"/>
  <c r="M62" i="21" s="1"/>
  <c r="O65" i="20"/>
  <c r="N62" i="21" s="1"/>
  <c r="H66" i="20"/>
  <c r="G63" i="21" s="1"/>
  <c r="I66" i="20"/>
  <c r="H63" i="21" s="1"/>
  <c r="J66" i="20"/>
  <c r="I63" i="21" s="1"/>
  <c r="K66" i="20"/>
  <c r="J63" i="21" s="1"/>
  <c r="L66" i="20"/>
  <c r="K63" i="21" s="1"/>
  <c r="M66" i="20"/>
  <c r="L63" i="21" s="1"/>
  <c r="N66" i="20"/>
  <c r="M63" i="21" s="1"/>
  <c r="O66" i="20"/>
  <c r="N63" i="21" s="1"/>
  <c r="H67" i="20"/>
  <c r="G64" i="21" s="1"/>
  <c r="I67" i="20"/>
  <c r="H64" i="21" s="1"/>
  <c r="J67" i="20"/>
  <c r="I64" i="21" s="1"/>
  <c r="K67" i="20"/>
  <c r="J64" i="21" s="1"/>
  <c r="L67" i="20"/>
  <c r="K64" i="21" s="1"/>
  <c r="M67" i="20"/>
  <c r="L64" i="21" s="1"/>
  <c r="N67" i="20"/>
  <c r="M64" i="21" s="1"/>
  <c r="O67" i="20"/>
  <c r="N64" i="21" s="1"/>
  <c r="H68" i="20"/>
  <c r="G65" i="21" s="1"/>
  <c r="I68" i="20"/>
  <c r="H65" i="21" s="1"/>
  <c r="J68" i="20"/>
  <c r="K68" i="20"/>
  <c r="J65" i="21" s="1"/>
  <c r="L68" i="20"/>
  <c r="K65" i="21" s="1"/>
  <c r="M68" i="20"/>
  <c r="L65" i="21" s="1"/>
  <c r="N68" i="20"/>
  <c r="O68" i="20"/>
  <c r="N65" i="21" s="1"/>
  <c r="H69" i="20"/>
  <c r="G66" i="21" s="1"/>
  <c r="I69" i="20"/>
  <c r="H66" i="21" s="1"/>
  <c r="J69" i="20"/>
  <c r="I66" i="21" s="1"/>
  <c r="K69" i="20"/>
  <c r="J66" i="21" s="1"/>
  <c r="L69" i="20"/>
  <c r="K66" i="21" s="1"/>
  <c r="M69" i="20"/>
  <c r="L66" i="21" s="1"/>
  <c r="N69" i="20"/>
  <c r="M66" i="21" s="1"/>
  <c r="O69" i="20"/>
  <c r="N66" i="21" s="1"/>
  <c r="H70" i="20"/>
  <c r="G67" i="21" s="1"/>
  <c r="I70" i="20"/>
  <c r="H67" i="21" s="1"/>
  <c r="J70" i="20"/>
  <c r="I67" i="21" s="1"/>
  <c r="K70" i="20"/>
  <c r="J67" i="21" s="1"/>
  <c r="L70" i="20"/>
  <c r="K67" i="21" s="1"/>
  <c r="M70" i="20"/>
  <c r="L67" i="21" s="1"/>
  <c r="N70" i="20"/>
  <c r="M67" i="21" s="1"/>
  <c r="N67" i="21"/>
  <c r="H71" i="20"/>
  <c r="G68" i="21" s="1"/>
  <c r="I71" i="20"/>
  <c r="H68" i="21" s="1"/>
  <c r="J71" i="20"/>
  <c r="I68" i="21" s="1"/>
  <c r="K71" i="20"/>
  <c r="J68" i="21" s="1"/>
  <c r="L71" i="20"/>
  <c r="K68" i="21" s="1"/>
  <c r="M71" i="20"/>
  <c r="L68" i="21" s="1"/>
  <c r="N71" i="20"/>
  <c r="M68" i="21" s="1"/>
  <c r="O71" i="20"/>
  <c r="N68" i="21" s="1"/>
  <c r="H72" i="20"/>
  <c r="I72" i="20"/>
  <c r="H69" i="21" s="1"/>
  <c r="J72" i="20"/>
  <c r="I69" i="21" s="1"/>
  <c r="K72" i="20"/>
  <c r="L72" i="20"/>
  <c r="K69" i="21" s="1"/>
  <c r="M72" i="20"/>
  <c r="L69" i="21" s="1"/>
  <c r="N72" i="20"/>
  <c r="O72" i="20"/>
  <c r="N69" i="21" s="1"/>
  <c r="O9" i="20"/>
  <c r="N6" i="21" s="1"/>
  <c r="N9" i="20"/>
  <c r="M6" i="21" s="1"/>
  <c r="M9" i="20"/>
  <c r="L6" i="21" s="1"/>
  <c r="L9" i="20"/>
  <c r="K9" i="20"/>
  <c r="AA9" i="20" s="1"/>
  <c r="J9" i="20"/>
  <c r="Z9" i="20" s="1"/>
  <c r="I9" i="20"/>
  <c r="H6" i="21" s="1"/>
  <c r="H9" i="20"/>
  <c r="G9" i="20"/>
  <c r="F6" i="21" s="1"/>
  <c r="F10" i="20"/>
  <c r="F11" i="20"/>
  <c r="V11" i="20" s="1"/>
  <c r="F12" i="20"/>
  <c r="F13" i="20"/>
  <c r="F14" i="20"/>
  <c r="V14" i="20" s="1"/>
  <c r="F15" i="20"/>
  <c r="F16" i="20"/>
  <c r="V16" i="20" s="1"/>
  <c r="F17" i="20"/>
  <c r="F18" i="20"/>
  <c r="V18" i="20" s="1"/>
  <c r="F19" i="20"/>
  <c r="F20" i="20"/>
  <c r="F21" i="20"/>
  <c r="V21" i="20" s="1"/>
  <c r="F22" i="20"/>
  <c r="F23" i="20"/>
  <c r="V23" i="20" s="1"/>
  <c r="F24" i="20"/>
  <c r="F25" i="20"/>
  <c r="V25" i="20" s="1"/>
  <c r="F26" i="20"/>
  <c r="F27" i="20"/>
  <c r="F28" i="20"/>
  <c r="V28" i="20" s="1"/>
  <c r="F29" i="20"/>
  <c r="F30" i="20"/>
  <c r="V30" i="20" s="1"/>
  <c r="F31" i="20"/>
  <c r="F32" i="20"/>
  <c r="F33" i="20"/>
  <c r="F34" i="20"/>
  <c r="F35" i="20"/>
  <c r="V35" i="20" s="1"/>
  <c r="F36" i="20"/>
  <c r="F37" i="20"/>
  <c r="F38" i="20"/>
  <c r="F39" i="20"/>
  <c r="V39" i="20" s="1"/>
  <c r="F40" i="20"/>
  <c r="F41" i="20"/>
  <c r="F42" i="20"/>
  <c r="F43" i="20"/>
  <c r="F44" i="20"/>
  <c r="V44" i="20" s="1"/>
  <c r="F45" i="20"/>
  <c r="F46" i="20"/>
  <c r="V46" i="20" s="1"/>
  <c r="F47" i="20"/>
  <c r="F48" i="20"/>
  <c r="F49" i="20"/>
  <c r="V49" i="20" s="1"/>
  <c r="F50" i="20"/>
  <c r="F51" i="20"/>
  <c r="F52" i="20"/>
  <c r="F53" i="20"/>
  <c r="F54" i="20"/>
  <c r="F55" i="20"/>
  <c r="F56" i="20"/>
  <c r="F57" i="20"/>
  <c r="F58" i="20"/>
  <c r="F59" i="20"/>
  <c r="F60" i="20"/>
  <c r="F61" i="20"/>
  <c r="F62" i="20"/>
  <c r="F63" i="20"/>
  <c r="F64" i="20"/>
  <c r="F65" i="20"/>
  <c r="F66" i="20"/>
  <c r="F67" i="20"/>
  <c r="F68" i="20"/>
  <c r="V68" i="20" s="1"/>
  <c r="F69" i="20"/>
  <c r="F70" i="20"/>
  <c r="F71" i="20"/>
  <c r="F72" i="20"/>
  <c r="F9" i="20"/>
  <c r="V9" i="20" s="1"/>
  <c r="E16" i="20"/>
  <c r="U16" i="20" s="1"/>
  <c r="E11" i="20"/>
  <c r="U11" i="20" s="1"/>
  <c r="E12" i="20"/>
  <c r="E13" i="20"/>
  <c r="E14" i="20"/>
  <c r="U14" i="20" s="1"/>
  <c r="E15" i="20"/>
  <c r="E17" i="20"/>
  <c r="E18" i="20"/>
  <c r="U18" i="20" s="1"/>
  <c r="E19" i="20"/>
  <c r="E20" i="20"/>
  <c r="E21" i="20"/>
  <c r="U21" i="20" s="1"/>
  <c r="E22" i="20"/>
  <c r="E23" i="20"/>
  <c r="U23" i="20" s="1"/>
  <c r="E24" i="20"/>
  <c r="E25" i="20"/>
  <c r="U25" i="20" s="1"/>
  <c r="E26" i="20"/>
  <c r="E27" i="20"/>
  <c r="E28" i="20"/>
  <c r="U28" i="20" s="1"/>
  <c r="E29" i="20"/>
  <c r="E30" i="20"/>
  <c r="U30" i="20" s="1"/>
  <c r="E31" i="20"/>
  <c r="E32" i="20"/>
  <c r="E33" i="20"/>
  <c r="E34" i="20"/>
  <c r="E35" i="20"/>
  <c r="U35" i="20" s="1"/>
  <c r="E36" i="20"/>
  <c r="E37" i="20"/>
  <c r="E38" i="20"/>
  <c r="E39" i="20"/>
  <c r="U39" i="20" s="1"/>
  <c r="E40" i="20"/>
  <c r="E41" i="20"/>
  <c r="E42" i="20"/>
  <c r="E43" i="20"/>
  <c r="E44" i="20"/>
  <c r="U44" i="20" s="1"/>
  <c r="E45" i="20"/>
  <c r="E46" i="20"/>
  <c r="U46" i="20" s="1"/>
  <c r="E47" i="20"/>
  <c r="E48" i="20"/>
  <c r="E49" i="20"/>
  <c r="U49" i="20" s="1"/>
  <c r="E50" i="20"/>
  <c r="E51" i="20"/>
  <c r="E52" i="20"/>
  <c r="E53" i="20"/>
  <c r="E54" i="20"/>
  <c r="E55" i="20"/>
  <c r="E56" i="20"/>
  <c r="E57" i="20"/>
  <c r="E58" i="20"/>
  <c r="E59" i="20"/>
  <c r="E60" i="20"/>
  <c r="E61" i="20"/>
  <c r="E62" i="20"/>
  <c r="E63" i="20"/>
  <c r="E64" i="20"/>
  <c r="E65" i="20"/>
  <c r="E66" i="20"/>
  <c r="E67" i="20"/>
  <c r="E68" i="20"/>
  <c r="U68" i="20" s="1"/>
  <c r="E69" i="20"/>
  <c r="E70" i="20"/>
  <c r="E71" i="20"/>
  <c r="E72" i="20"/>
  <c r="E10" i="20"/>
  <c r="E9" i="20"/>
  <c r="U9" i="20" s="1"/>
  <c r="AB21" i="20" l="1"/>
  <c r="AB25" i="20"/>
  <c r="V34" i="21"/>
  <c r="AB39" i="20"/>
  <c r="X34" i="22"/>
  <c r="AB39" i="22"/>
  <c r="Y49" i="20"/>
  <c r="AD39" i="23"/>
  <c r="Z39" i="23"/>
  <c r="X39" i="23"/>
  <c r="AC39" i="23"/>
  <c r="Y39" i="23"/>
  <c r="AF39" i="23"/>
  <c r="AB39" i="23"/>
  <c r="AA39" i="23"/>
  <c r="AE39" i="23"/>
  <c r="AE39" i="22"/>
  <c r="AA39" i="22"/>
  <c r="R39" i="21"/>
  <c r="V39" i="21"/>
  <c r="Z39" i="21"/>
  <c r="AD39" i="22"/>
  <c r="Z39" i="22"/>
  <c r="S39" i="21"/>
  <c r="Y39" i="22"/>
  <c r="W39" i="21"/>
  <c r="AF39" i="22"/>
  <c r="X39" i="22"/>
  <c r="X39" i="21"/>
  <c r="AC39" i="22"/>
  <c r="Y39" i="21"/>
  <c r="AC18" i="20"/>
  <c r="N43" i="21"/>
  <c r="AE46" i="20"/>
  <c r="AC14" i="20"/>
  <c r="AC23" i="20"/>
  <c r="AC44" i="20"/>
  <c r="G11" i="21"/>
  <c r="AB30" i="20"/>
  <c r="AB46" i="20"/>
  <c r="AB68" i="20"/>
  <c r="AD34" i="23"/>
  <c r="Z34" i="23"/>
  <c r="X34" i="23"/>
  <c r="AC34" i="23"/>
  <c r="Y34" i="23"/>
  <c r="AF34" i="23"/>
  <c r="AB34" i="23"/>
  <c r="AE34" i="23"/>
  <c r="AA34" i="23"/>
  <c r="AE34" i="22"/>
  <c r="AA34" i="22"/>
  <c r="T34" i="21"/>
  <c r="X34" i="21"/>
  <c r="AD34" i="22"/>
  <c r="Z34" i="22"/>
  <c r="U34" i="21"/>
  <c r="Y34" i="21"/>
  <c r="S34" i="21"/>
  <c r="AB34" i="22"/>
  <c r="F46" i="21"/>
  <c r="X21" i="20"/>
  <c r="X25" i="20"/>
  <c r="X39" i="20"/>
  <c r="Z34" i="21"/>
  <c r="R34" i="21"/>
  <c r="AC34" i="22"/>
  <c r="W30" i="20"/>
  <c r="AC49" i="20"/>
  <c r="J6" i="21"/>
  <c r="G27" i="21"/>
  <c r="X11" i="20"/>
  <c r="X16" i="20"/>
  <c r="Y28" i="20"/>
  <c r="Y35" i="20"/>
  <c r="W46" i="20"/>
  <c r="AE68" i="20"/>
  <c r="AB11" i="20"/>
  <c r="Y14" i="20"/>
  <c r="AB16" i="20"/>
  <c r="Y18" i="20"/>
  <c r="W21" i="20"/>
  <c r="Y23" i="20"/>
  <c r="W25" i="20"/>
  <c r="AC28" i="20"/>
  <c r="AA30" i="20"/>
  <c r="AC35" i="20"/>
  <c r="Y44" i="20"/>
  <c r="X46" i="20"/>
  <c r="W68" i="20"/>
  <c r="W9" i="20"/>
  <c r="G6" i="21"/>
  <c r="X9" i="20"/>
  <c r="K6" i="21"/>
  <c r="AB9" i="20"/>
  <c r="N46" i="21"/>
  <c r="AE49" i="20"/>
  <c r="J46" i="21"/>
  <c r="AA49" i="20"/>
  <c r="N41" i="21"/>
  <c r="AE44" i="20"/>
  <c r="J41" i="21"/>
  <c r="AA44" i="20"/>
  <c r="N32" i="21"/>
  <c r="AE35" i="20"/>
  <c r="J32" i="21"/>
  <c r="AA35" i="20"/>
  <c r="N25" i="21"/>
  <c r="AE28" i="20"/>
  <c r="J25" i="21"/>
  <c r="AA28" i="20"/>
  <c r="N20" i="21"/>
  <c r="AE23" i="20"/>
  <c r="J20" i="21"/>
  <c r="AA23" i="20"/>
  <c r="N15" i="21"/>
  <c r="AE18" i="20"/>
  <c r="J15" i="21"/>
  <c r="AA18" i="20"/>
  <c r="N11" i="21"/>
  <c r="AE14" i="20"/>
  <c r="J11" i="21"/>
  <c r="AA14" i="20"/>
  <c r="F41" i="21"/>
  <c r="W44" i="20"/>
  <c r="F25" i="21"/>
  <c r="W28" i="20"/>
  <c r="AA11" i="20"/>
  <c r="AA16" i="20"/>
  <c r="AA21" i="20"/>
  <c r="AE25" i="20"/>
  <c r="AA39" i="20"/>
  <c r="E73" i="20"/>
  <c r="M65" i="21"/>
  <c r="AD68" i="20"/>
  <c r="I65" i="21"/>
  <c r="Z68" i="20"/>
  <c r="M46" i="21"/>
  <c r="AD49" i="20"/>
  <c r="I46" i="21"/>
  <c r="Z49" i="20"/>
  <c r="M43" i="21"/>
  <c r="AD46" i="20"/>
  <c r="I43" i="21"/>
  <c r="Z46" i="20"/>
  <c r="M41" i="21"/>
  <c r="AD44" i="20"/>
  <c r="I41" i="21"/>
  <c r="Z44" i="20"/>
  <c r="M36" i="21"/>
  <c r="AD39" i="20"/>
  <c r="I36" i="21"/>
  <c r="Z39" i="20"/>
  <c r="M32" i="21"/>
  <c r="AD35" i="20"/>
  <c r="I32" i="21"/>
  <c r="Z35" i="20"/>
  <c r="M27" i="21"/>
  <c r="AD30" i="20"/>
  <c r="I27" i="21"/>
  <c r="Z30" i="20"/>
  <c r="M25" i="21"/>
  <c r="AD28" i="20"/>
  <c r="I25" i="21"/>
  <c r="Z28" i="20"/>
  <c r="M22" i="21"/>
  <c r="AD25" i="20"/>
  <c r="I22" i="21"/>
  <c r="Z25" i="20"/>
  <c r="M20" i="21"/>
  <c r="AD23" i="20"/>
  <c r="I20" i="21"/>
  <c r="Z23" i="20"/>
  <c r="M18" i="21"/>
  <c r="AD21" i="20"/>
  <c r="I18" i="21"/>
  <c r="Z21" i="20"/>
  <c r="M15" i="21"/>
  <c r="AD18" i="20"/>
  <c r="I15" i="21"/>
  <c r="Z18" i="20"/>
  <c r="M13" i="21"/>
  <c r="AD16" i="20"/>
  <c r="I13" i="21"/>
  <c r="Z16" i="20"/>
  <c r="M11" i="21"/>
  <c r="AD14" i="20"/>
  <c r="I11" i="21"/>
  <c r="Z14" i="20"/>
  <c r="M8" i="21"/>
  <c r="AD11" i="20"/>
  <c r="I8" i="21"/>
  <c r="Z11" i="20"/>
  <c r="F32" i="21"/>
  <c r="W35" i="20"/>
  <c r="F20" i="21"/>
  <c r="W23" i="20"/>
  <c r="AC9" i="20"/>
  <c r="AE30" i="20"/>
  <c r="AA46" i="20"/>
  <c r="AA68" i="20"/>
  <c r="Y9" i="20"/>
  <c r="W11" i="20"/>
  <c r="AE11" i="20"/>
  <c r="W16" i="20"/>
  <c r="AE16" i="20"/>
  <c r="AE21" i="20"/>
  <c r="AA25" i="20"/>
  <c r="W39" i="20"/>
  <c r="AE39" i="20"/>
  <c r="AE9" i="20"/>
  <c r="Y11" i="20"/>
  <c r="AC11" i="20"/>
  <c r="W14" i="20"/>
  <c r="Y16" i="20"/>
  <c r="AC16" i="20"/>
  <c r="W18" i="20"/>
  <c r="Y21" i="20"/>
  <c r="AC21" i="20"/>
  <c r="Y25" i="20"/>
  <c r="AC25" i="20"/>
  <c r="Y30" i="20"/>
  <c r="AC30" i="20"/>
  <c r="Y39" i="20"/>
  <c r="AC39" i="20"/>
  <c r="Y46" i="20"/>
  <c r="AC46" i="20"/>
  <c r="Y68" i="20"/>
  <c r="AC68" i="20"/>
  <c r="I6" i="21"/>
  <c r="G46" i="21"/>
  <c r="AD9" i="20"/>
  <c r="AB14" i="20"/>
  <c r="X18" i="20"/>
  <c r="AB18" i="20"/>
  <c r="X23" i="20"/>
  <c r="AB23" i="20"/>
  <c r="X28" i="20"/>
  <c r="AB28" i="20"/>
  <c r="X35" i="20"/>
  <c r="AB35" i="20"/>
  <c r="X44" i="20"/>
  <c r="AB44" i="20"/>
  <c r="AB49" i="20"/>
  <c r="G73" i="20"/>
  <c r="M73" i="20"/>
  <c r="M69" i="21"/>
  <c r="L70" i="21" s="1"/>
  <c r="J73" i="20"/>
  <c r="J69" i="21"/>
  <c r="I70" i="21" s="1"/>
  <c r="G69" i="21"/>
  <c r="F70" i="21" s="1"/>
  <c r="L45" i="1"/>
  <c r="U58" i="2" l="1"/>
  <c r="B31" i="2" l="1"/>
  <c r="BI31" i="2"/>
  <c r="AP31" i="2"/>
  <c r="AI31" i="2"/>
  <c r="AD36" i="2"/>
  <c r="AD31" i="2"/>
  <c r="AB31" i="2"/>
  <c r="U32" i="2"/>
  <c r="U31" i="2"/>
  <c r="R31" i="2"/>
  <c r="P36" i="2"/>
  <c r="G36" i="2"/>
  <c r="G31" i="2"/>
  <c r="D34" i="2"/>
  <c r="P31" i="2"/>
  <c r="AJ68" i="4"/>
  <c r="BI36" i="2" s="1"/>
  <c r="AI68" i="4"/>
  <c r="BI35" i="2" s="1"/>
  <c r="AH68" i="4"/>
  <c r="BI34" i="2" s="1"/>
  <c r="AJ49" i="4"/>
  <c r="AP36" i="2" s="1"/>
  <c r="AI49" i="4"/>
  <c r="AP35" i="2" s="1"/>
  <c r="AH49" i="4"/>
  <c r="AP34" i="2" s="1"/>
  <c r="AJ42" i="4"/>
  <c r="AI36" i="2" s="1"/>
  <c r="AI42" i="4"/>
  <c r="AI35" i="2" s="1"/>
  <c r="AH42" i="4"/>
  <c r="AI34" i="2" s="1"/>
  <c r="AJ37" i="4"/>
  <c r="AI37" i="4"/>
  <c r="AD35" i="2" s="1"/>
  <c r="AH37" i="4"/>
  <c r="AD34" i="2" s="1"/>
  <c r="AJ35" i="4"/>
  <c r="AB36" i="2" s="1"/>
  <c r="AI35" i="4"/>
  <c r="AB35" i="2" s="1"/>
  <c r="AH35" i="4"/>
  <c r="AB34" i="2" s="1"/>
  <c r="AJ30" i="4"/>
  <c r="W36" i="2" s="1"/>
  <c r="AI30" i="4"/>
  <c r="W35" i="2" s="1"/>
  <c r="AH30" i="4"/>
  <c r="W34" i="2" s="1"/>
  <c r="AJ28" i="4"/>
  <c r="U36" i="2" s="1"/>
  <c r="AI28" i="4"/>
  <c r="U35" i="2" s="1"/>
  <c r="AH28" i="4"/>
  <c r="U34" i="2" s="1"/>
  <c r="AJ25" i="4"/>
  <c r="R36" i="2" s="1"/>
  <c r="AI25" i="4"/>
  <c r="R35" i="2" s="1"/>
  <c r="AH25" i="4"/>
  <c r="R34" i="2" s="1"/>
  <c r="AJ23" i="4"/>
  <c r="AI23" i="4"/>
  <c r="P35" i="2" s="1"/>
  <c r="AH23" i="4"/>
  <c r="P34" i="2" s="1"/>
  <c r="AJ21" i="4"/>
  <c r="N36" i="2" s="1"/>
  <c r="AI21" i="4"/>
  <c r="N35" i="2" s="1"/>
  <c r="AH21" i="4"/>
  <c r="N34" i="2" s="1"/>
  <c r="AJ18" i="4"/>
  <c r="K36" i="2" s="1"/>
  <c r="AI18" i="4"/>
  <c r="K35" i="2" s="1"/>
  <c r="AH18" i="4"/>
  <c r="K34" i="2" s="1"/>
  <c r="AJ16" i="4"/>
  <c r="I36" i="2" s="1"/>
  <c r="AI16" i="4"/>
  <c r="I35" i="2" s="1"/>
  <c r="AH16" i="4"/>
  <c r="I34" i="2" s="1"/>
  <c r="AJ14" i="4"/>
  <c r="AI14" i="4"/>
  <c r="G35" i="2" s="1"/>
  <c r="AH14" i="4"/>
  <c r="G34" i="2" s="1"/>
  <c r="AJ11" i="4"/>
  <c r="D36" i="2" s="1"/>
  <c r="AI11" i="4"/>
  <c r="D35" i="2" s="1"/>
  <c r="AH11" i="4"/>
  <c r="AJ9" i="4"/>
  <c r="B36" i="2" s="1"/>
  <c r="AI9" i="4"/>
  <c r="B35" i="2" s="1"/>
  <c r="AH9" i="4"/>
  <c r="B34" i="2" s="1"/>
  <c r="AG68" i="4"/>
  <c r="BI33" i="2" s="1"/>
  <c r="AG49" i="4"/>
  <c r="AP33" i="2" s="1"/>
  <c r="AG42" i="4"/>
  <c r="AI33" i="2" s="1"/>
  <c r="AG37" i="4"/>
  <c r="AD33" i="2" s="1"/>
  <c r="AG35" i="4"/>
  <c r="AB33" i="2" s="1"/>
  <c r="AG30" i="4"/>
  <c r="W33" i="2" s="1"/>
  <c r="AG28" i="4"/>
  <c r="U33" i="2" s="1"/>
  <c r="AG25" i="4"/>
  <c r="R33" i="2" s="1"/>
  <c r="AG23" i="4"/>
  <c r="P33" i="2" s="1"/>
  <c r="AG21" i="4"/>
  <c r="N33" i="2" s="1"/>
  <c r="AG18" i="4"/>
  <c r="K33" i="2" s="1"/>
  <c r="AG16" i="4"/>
  <c r="I33" i="2" s="1"/>
  <c r="AG14" i="4"/>
  <c r="G33" i="2" s="1"/>
  <c r="AG11" i="4"/>
  <c r="D33" i="2" s="1"/>
  <c r="AG9" i="4"/>
  <c r="B33" i="2" s="1"/>
  <c r="AF68" i="4"/>
  <c r="BI32" i="2" s="1"/>
  <c r="AF49" i="4"/>
  <c r="AP32" i="2" s="1"/>
  <c r="AF42" i="4"/>
  <c r="AI32" i="2" s="1"/>
  <c r="AF37" i="4"/>
  <c r="AD32" i="2" s="1"/>
  <c r="AF35" i="4"/>
  <c r="AB32" i="2" s="1"/>
  <c r="AF30" i="4"/>
  <c r="AF28" i="4"/>
  <c r="AF25" i="4"/>
  <c r="R32" i="2" s="1"/>
  <c r="AF23" i="4"/>
  <c r="P32" i="2" s="1"/>
  <c r="AF21" i="4"/>
  <c r="N32" i="2" s="1"/>
  <c r="AF18" i="4"/>
  <c r="K32" i="2" s="1"/>
  <c r="AF16" i="4"/>
  <c r="I32" i="2" s="1"/>
  <c r="AF14" i="4"/>
  <c r="G32" i="2" s="1"/>
  <c r="AF11" i="4"/>
  <c r="D32" i="2" s="1"/>
  <c r="AF9" i="4"/>
  <c r="B32" i="2" s="1"/>
  <c r="N31" i="2"/>
  <c r="K31" i="2"/>
  <c r="I31" i="2"/>
  <c r="D31" i="2"/>
  <c r="B3" i="2"/>
  <c r="BL8" i="2"/>
  <c r="BK8" i="2"/>
  <c r="BJ8" i="2"/>
  <c r="BI8" i="2"/>
  <c r="BH8" i="2"/>
  <c r="BG8" i="2"/>
  <c r="BF8" i="2"/>
  <c r="BE8" i="2"/>
  <c r="BM7" i="2"/>
  <c r="BL7" i="2"/>
  <c r="BK7" i="2"/>
  <c r="BI7" i="2"/>
  <c r="BH7" i="2"/>
  <c r="BG7" i="2"/>
  <c r="BF7" i="2"/>
  <c r="BJ7" i="2"/>
  <c r="BM6" i="2"/>
  <c r="BL6" i="2"/>
  <c r="BK6" i="2"/>
  <c r="BJ6" i="2"/>
  <c r="BI6" i="2"/>
  <c r="BH6" i="2"/>
  <c r="BG6" i="2"/>
  <c r="E73" i="4"/>
  <c r="BM5" i="2"/>
  <c r="BL5" i="2"/>
  <c r="BK5" i="2"/>
  <c r="BJ5" i="2"/>
  <c r="BI5" i="2"/>
  <c r="BH5" i="2"/>
  <c r="BG5" i="2"/>
  <c r="BF5" i="2"/>
  <c r="C3" i="2"/>
  <c r="D3" i="2"/>
  <c r="E3" i="2"/>
  <c r="F3" i="2"/>
  <c r="G3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5" i="2"/>
  <c r="M73" i="4"/>
  <c r="BM8" i="2" s="1"/>
  <c r="J73" i="4"/>
  <c r="G73" i="4"/>
  <c r="B4" i="2"/>
  <c r="D4" i="2"/>
  <c r="BM4" i="2" l="1"/>
  <c r="BL4" i="2"/>
  <c r="BK4" i="2"/>
  <c r="BJ4" i="2"/>
  <c r="BI4" i="2"/>
  <c r="BM3" i="2"/>
  <c r="BL3" i="2"/>
  <c r="BK3" i="2"/>
  <c r="BJ3" i="2"/>
  <c r="BI3" i="2"/>
  <c r="BH3" i="2"/>
  <c r="CR25" i="2" l="1"/>
  <c r="CN25" i="2"/>
  <c r="CQ25" i="2"/>
  <c r="E3" i="1"/>
  <c r="D4" i="1"/>
  <c r="D3" i="1"/>
  <c r="E8" i="1"/>
  <c r="D8" i="1"/>
  <c r="E7" i="1"/>
  <c r="D7" i="1"/>
  <c r="E6" i="1"/>
  <c r="E4" i="1"/>
  <c r="D5" i="1"/>
  <c r="CO24" i="2" l="1"/>
  <c r="CP23" i="2"/>
  <c r="CQ23" i="2"/>
  <c r="CP25" i="2"/>
  <c r="CP24" i="2"/>
  <c r="CR23" i="2"/>
  <c r="CO23" i="2"/>
  <c r="CR24" i="2"/>
  <c r="CN24" i="2"/>
  <c r="CN28" i="2" s="1"/>
  <c r="CQ24" i="2"/>
  <c r="D6" i="1"/>
  <c r="E5" i="1"/>
  <c r="CR28" i="2" l="1"/>
  <c r="CP28" i="2"/>
  <c r="CO28" i="2"/>
  <c r="CQ28" i="2"/>
  <c r="D36" i="11"/>
  <c r="E36" i="11"/>
  <c r="F36" i="11"/>
  <c r="G36" i="11"/>
  <c r="H36" i="11"/>
  <c r="I36" i="11"/>
  <c r="J36" i="11"/>
  <c r="K36" i="11"/>
  <c r="L36" i="11"/>
  <c r="B21" i="11"/>
  <c r="C21" i="11"/>
  <c r="D21" i="11"/>
  <c r="E21" i="11"/>
  <c r="F21" i="11"/>
  <c r="G21" i="11"/>
  <c r="H21" i="11"/>
  <c r="I21" i="11"/>
  <c r="J21" i="11"/>
  <c r="K21" i="11"/>
  <c r="L21" i="11"/>
  <c r="B22" i="11"/>
  <c r="C22" i="11"/>
  <c r="D22" i="11"/>
  <c r="E22" i="11"/>
  <c r="F22" i="11"/>
  <c r="G22" i="11"/>
  <c r="H22" i="11"/>
  <c r="I22" i="11"/>
  <c r="J22" i="11"/>
  <c r="K22" i="11"/>
  <c r="L22" i="11"/>
  <c r="B23" i="11"/>
  <c r="C23" i="11"/>
  <c r="D23" i="11"/>
  <c r="E23" i="11"/>
  <c r="F23" i="11"/>
  <c r="G23" i="11"/>
  <c r="H23" i="11"/>
  <c r="I23" i="11"/>
  <c r="J23" i="11"/>
  <c r="K23" i="11"/>
  <c r="L23" i="11"/>
  <c r="B24" i="11"/>
  <c r="C24" i="11"/>
  <c r="D24" i="11"/>
  <c r="E24" i="11"/>
  <c r="F24" i="11"/>
  <c r="G24" i="11"/>
  <c r="H24" i="11"/>
  <c r="I24" i="11"/>
  <c r="J24" i="11"/>
  <c r="K24" i="11"/>
  <c r="L24" i="11"/>
  <c r="B25" i="11"/>
  <c r="C25" i="11"/>
  <c r="D25" i="11"/>
  <c r="E25" i="11"/>
  <c r="F25" i="11"/>
  <c r="G25" i="11"/>
  <c r="H25" i="11"/>
  <c r="I25" i="11"/>
  <c r="J25" i="11"/>
  <c r="K25" i="11"/>
  <c r="L25" i="11"/>
  <c r="B26" i="11"/>
  <c r="C26" i="11"/>
  <c r="D26" i="11"/>
  <c r="E26" i="11"/>
  <c r="F26" i="11"/>
  <c r="G26" i="11"/>
  <c r="H26" i="11"/>
  <c r="I26" i="11"/>
  <c r="J26" i="11"/>
  <c r="K26" i="11"/>
  <c r="L26" i="11"/>
  <c r="B27" i="11"/>
  <c r="C27" i="11"/>
  <c r="D27" i="11"/>
  <c r="E27" i="11"/>
  <c r="F27" i="11"/>
  <c r="G27" i="11"/>
  <c r="H27" i="11"/>
  <c r="I27" i="11"/>
  <c r="J27" i="11"/>
  <c r="K27" i="11"/>
  <c r="L27" i="11"/>
  <c r="B28" i="11"/>
  <c r="C28" i="11"/>
  <c r="D28" i="11"/>
  <c r="E28" i="11"/>
  <c r="F28" i="11"/>
  <c r="G28" i="11"/>
  <c r="H28" i="11"/>
  <c r="I28" i="11"/>
  <c r="J28" i="11"/>
  <c r="K28" i="11"/>
  <c r="L28" i="11"/>
  <c r="B29" i="11"/>
  <c r="C29" i="11"/>
  <c r="D29" i="11"/>
  <c r="E29" i="11"/>
  <c r="F29" i="11"/>
  <c r="G29" i="11"/>
  <c r="H29" i="11"/>
  <c r="I29" i="11"/>
  <c r="J29" i="11"/>
  <c r="K29" i="11"/>
  <c r="L29" i="11"/>
  <c r="B30" i="11"/>
  <c r="C30" i="11"/>
  <c r="D30" i="11"/>
  <c r="E30" i="11"/>
  <c r="F30" i="11"/>
  <c r="G30" i="11"/>
  <c r="H30" i="11"/>
  <c r="I30" i="11"/>
  <c r="J30" i="11"/>
  <c r="K30" i="11"/>
  <c r="L30" i="11"/>
  <c r="B31" i="11"/>
  <c r="C31" i="11"/>
  <c r="D31" i="11"/>
  <c r="E31" i="11"/>
  <c r="F31" i="11"/>
  <c r="G31" i="11"/>
  <c r="H31" i="11"/>
  <c r="I31" i="11"/>
  <c r="J31" i="11"/>
  <c r="K31" i="11"/>
  <c r="L31" i="11"/>
  <c r="B32" i="11"/>
  <c r="C32" i="11"/>
  <c r="D32" i="11"/>
  <c r="E32" i="11"/>
  <c r="F32" i="11"/>
  <c r="G32" i="11"/>
  <c r="H32" i="11"/>
  <c r="I32" i="11"/>
  <c r="J32" i="11"/>
  <c r="K32" i="11"/>
  <c r="L32" i="11"/>
  <c r="B33" i="11"/>
  <c r="C33" i="11"/>
  <c r="D33" i="11"/>
  <c r="E33" i="11"/>
  <c r="F33" i="11"/>
  <c r="G33" i="11"/>
  <c r="H33" i="11"/>
  <c r="I33" i="11"/>
  <c r="J33" i="11"/>
  <c r="K33" i="11"/>
  <c r="L33" i="11"/>
  <c r="B34" i="11"/>
  <c r="C34" i="11"/>
  <c r="D34" i="11"/>
  <c r="E34" i="11"/>
  <c r="F34" i="11"/>
  <c r="G34" i="11"/>
  <c r="H34" i="11"/>
  <c r="I34" i="11"/>
  <c r="J34" i="11"/>
  <c r="K34" i="11"/>
  <c r="L34" i="11"/>
  <c r="B35" i="11"/>
  <c r="C35" i="11"/>
  <c r="D35" i="11"/>
  <c r="E35" i="11"/>
  <c r="F35" i="11"/>
  <c r="G35" i="11"/>
  <c r="H35" i="11"/>
  <c r="I35" i="11"/>
  <c r="J35" i="11"/>
  <c r="K35" i="11"/>
  <c r="L35" i="11"/>
  <c r="L20" i="11"/>
  <c r="J20" i="11"/>
  <c r="I20" i="11"/>
  <c r="H20" i="11"/>
  <c r="G20" i="11"/>
  <c r="F20" i="11"/>
  <c r="E20" i="11"/>
  <c r="D20" i="11"/>
  <c r="B20" i="11"/>
  <c r="BE7" i="2" l="1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8" i="2"/>
  <c r="Z7" i="2"/>
  <c r="Y7" i="2"/>
  <c r="Y8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BD8" i="2" l="1"/>
  <c r="BC8" i="2"/>
  <c r="BB8" i="2"/>
  <c r="BA8" i="2"/>
  <c r="AZ8" i="2"/>
  <c r="AY8" i="2"/>
  <c r="AX8" i="2"/>
  <c r="AW8" i="2"/>
  <c r="AV8" i="2"/>
  <c r="AU8" i="2"/>
  <c r="AT8" i="2"/>
  <c r="BH4" i="2" l="1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BG3" i="2" l="1"/>
  <c r="BF3" i="2"/>
  <c r="BE3" i="2"/>
  <c r="BD3" i="2"/>
  <c r="BC3" i="2"/>
  <c r="BB3" i="2"/>
  <c r="BA3" i="2"/>
  <c r="AZ3" i="2"/>
  <c r="AY3" i="2"/>
  <c r="AX3" i="2"/>
  <c r="AS8" i="2" l="1"/>
  <c r="AS4" i="2"/>
  <c r="AR8" i="2"/>
  <c r="AR4" i="2"/>
  <c r="AQ8" i="2"/>
  <c r="AQ4" i="2"/>
  <c r="AP8" i="2"/>
  <c r="AP4" i="2"/>
  <c r="AO8" i="2"/>
  <c r="AO4" i="2"/>
  <c r="AN8" i="2"/>
  <c r="AN4" i="2"/>
  <c r="AM8" i="2"/>
  <c r="AM4" i="2"/>
  <c r="AL8" i="2"/>
  <c r="AL4" i="2"/>
  <c r="AL3" i="2"/>
  <c r="AK8" i="2" l="1"/>
  <c r="AK4" i="2"/>
  <c r="AJ8" i="2"/>
  <c r="AJ4" i="2"/>
  <c r="AI8" i="2"/>
  <c r="AI4" i="2"/>
  <c r="AH8" i="2"/>
  <c r="AH4" i="2"/>
  <c r="AG8" i="2"/>
  <c r="AG4" i="2"/>
  <c r="AF8" i="2"/>
  <c r="AF4" i="2"/>
  <c r="AW3" i="2"/>
  <c r="AV3" i="2"/>
  <c r="AU3" i="2"/>
  <c r="AT3" i="2"/>
  <c r="AS3" i="2"/>
  <c r="AR3" i="2"/>
  <c r="AQ3" i="2"/>
  <c r="AP3" i="2"/>
  <c r="AO3" i="2"/>
  <c r="AN3" i="2"/>
  <c r="AM3" i="2"/>
  <c r="AK3" i="2"/>
  <c r="AJ3" i="2"/>
  <c r="AI3" i="2"/>
  <c r="AH3" i="2"/>
  <c r="AF3" i="2"/>
  <c r="AG3" i="2"/>
  <c r="G24" i="1" l="1"/>
  <c r="C20" i="1"/>
  <c r="H13" i="1" s="1"/>
  <c r="U3" i="2" l="1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W8" i="2"/>
  <c r="U4" i="2"/>
  <c r="V4" i="2"/>
  <c r="V3" i="2"/>
  <c r="Q3" i="2"/>
  <c r="R3" i="2"/>
  <c r="C47" i="1"/>
  <c r="G13" i="1"/>
  <c r="H3" i="2"/>
  <c r="I3" i="2"/>
  <c r="J3" i="2"/>
  <c r="K3" i="2"/>
  <c r="L3" i="2"/>
  <c r="M3" i="2"/>
  <c r="N3" i="2"/>
  <c r="O3" i="2"/>
  <c r="P3" i="2"/>
  <c r="S3" i="2"/>
  <c r="T3" i="2"/>
  <c r="W3" i="2"/>
  <c r="X3" i="2"/>
  <c r="Y3" i="2"/>
  <c r="Z3" i="2"/>
  <c r="AA3" i="2"/>
  <c r="AB3" i="2"/>
  <c r="AC3" i="2"/>
  <c r="AD3" i="2"/>
  <c r="AE3" i="2"/>
  <c r="C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W4" i="2"/>
  <c r="X4" i="2"/>
  <c r="Y4" i="2"/>
  <c r="Z4" i="2"/>
  <c r="AA4" i="2"/>
  <c r="AB4" i="2"/>
  <c r="AC4" i="2"/>
  <c r="AD4" i="2"/>
  <c r="AE4" i="2"/>
  <c r="X8" i="2"/>
  <c r="AA8" i="2"/>
  <c r="AB8" i="2"/>
  <c r="AC8" i="2"/>
  <c r="AD8" i="2"/>
  <c r="AE8" i="2"/>
  <c r="I13" i="1"/>
  <c r="G15" i="1" s="1"/>
  <c r="I15" i="1" s="1"/>
  <c r="G25" i="1"/>
  <c r="G26" i="1"/>
  <c r="G27" i="1" s="1"/>
  <c r="B15" i="1" s="1"/>
  <c r="B8" i="1"/>
  <c r="B7" i="1"/>
  <c r="B6" i="1"/>
  <c r="B5" i="1"/>
  <c r="F24" i="1"/>
  <c r="H24" i="1" s="1"/>
  <c r="F25" i="1"/>
  <c r="F26" i="1"/>
  <c r="G32" i="1"/>
  <c r="G33" i="1"/>
  <c r="G31" i="1"/>
  <c r="I53" i="1"/>
  <c r="I52" i="1"/>
  <c r="I51" i="1"/>
  <c r="I50" i="1"/>
  <c r="I49" i="1"/>
  <c r="I48" i="1"/>
  <c r="I47" i="1"/>
  <c r="I46" i="1"/>
  <c r="I45" i="1"/>
  <c r="I42" i="1"/>
  <c r="I41" i="1"/>
  <c r="F31" i="1"/>
  <c r="F33" i="1"/>
  <c r="F32" i="1"/>
  <c r="H32" i="1" s="1"/>
  <c r="F35" i="1"/>
  <c r="G34" i="1" l="1"/>
  <c r="H26" i="1"/>
  <c r="H25" i="1"/>
  <c r="H31" i="1"/>
  <c r="G35" i="1"/>
  <c r="H33" i="1"/>
  <c r="F28" i="1"/>
  <c r="B14" i="1"/>
  <c r="B18" i="1" s="1"/>
  <c r="F34" i="1"/>
  <c r="G28" i="1"/>
  <c r="F27" i="1"/>
  <c r="C44" i="1"/>
  <c r="C43" i="1"/>
  <c r="C49" i="1"/>
  <c r="C45" i="1"/>
  <c r="C50" i="1"/>
  <c r="C46" i="1"/>
  <c r="C52" i="1"/>
  <c r="C51" i="1"/>
  <c r="C53" i="1"/>
  <c r="C48" i="1"/>
  <c r="H47" i="1"/>
  <c r="H41" i="1"/>
  <c r="H52" i="1"/>
  <c r="H42" i="1"/>
  <c r="H53" i="1"/>
  <c r="H45" i="1"/>
  <c r="H48" i="1"/>
  <c r="H50" i="1"/>
  <c r="H49" i="1"/>
  <c r="H46" i="1"/>
  <c r="H51" i="1"/>
  <c r="E43" i="1" l="1"/>
  <c r="E50" i="1"/>
  <c r="H34" i="1"/>
  <c r="E47" i="1" s="1"/>
  <c r="E46" i="1"/>
  <c r="E45" i="1"/>
  <c r="H27" i="1"/>
  <c r="B4" i="1"/>
  <c r="B3" i="1"/>
  <c r="B13" i="1"/>
  <c r="E49" i="1" l="1"/>
  <c r="E52" i="1"/>
  <c r="E48" i="1"/>
  <c r="E44" i="1"/>
  <c r="E53" i="1"/>
  <c r="E51" i="1"/>
  <c r="F41" i="1"/>
  <c r="G41" i="1" s="1"/>
  <c r="F45" i="1"/>
  <c r="G45" i="1" s="1"/>
  <c r="F49" i="1"/>
  <c r="F53" i="1"/>
  <c r="G53" i="1" s="1"/>
  <c r="F46" i="1"/>
  <c r="G46" i="1" s="1"/>
  <c r="F40" i="1"/>
  <c r="F44" i="1"/>
  <c r="F42" i="1"/>
  <c r="G42" i="1" s="1"/>
  <c r="F50" i="1"/>
  <c r="G50" i="1" s="1"/>
  <c r="F52" i="1"/>
  <c r="F43" i="1"/>
  <c r="G43" i="1" s="1"/>
  <c r="F47" i="1"/>
  <c r="G47" i="1" s="1"/>
  <c r="F51" i="1"/>
  <c r="G51" i="1" s="1"/>
  <c r="F48" i="1"/>
  <c r="G49" i="1" l="1"/>
  <c r="G52" i="1"/>
  <c r="G44" i="1"/>
  <c r="G48" i="1"/>
  <c r="G40" i="1"/>
  <c r="B57" i="1"/>
  <c r="D12" i="20"/>
  <c r="D16" i="20"/>
  <c r="T16" i="20" s="1"/>
  <c r="D20" i="20"/>
  <c r="D24" i="20"/>
  <c r="D28" i="20"/>
  <c r="T28" i="20" s="1"/>
  <c r="D32" i="20"/>
  <c r="D36" i="20"/>
  <c r="D40" i="20"/>
  <c r="D44" i="20"/>
  <c r="T44" i="20" s="1"/>
  <c r="D48" i="20"/>
  <c r="D52" i="20"/>
  <c r="D56" i="20"/>
  <c r="D60" i="20"/>
  <c r="D64" i="20"/>
  <c r="D68" i="20"/>
  <c r="T68" i="20" s="1"/>
  <c r="D72" i="20"/>
  <c r="C13" i="20"/>
  <c r="C17" i="20"/>
  <c r="C21" i="20"/>
  <c r="S21" i="20" s="1"/>
  <c r="C25" i="20"/>
  <c r="S25" i="20" s="1"/>
  <c r="C29" i="20"/>
  <c r="C33" i="20"/>
  <c r="C37" i="20"/>
  <c r="C41" i="20"/>
  <c r="C45" i="20"/>
  <c r="C49" i="20"/>
  <c r="S49" i="20" s="1"/>
  <c r="C53" i="20"/>
  <c r="C57" i="20"/>
  <c r="C61" i="20"/>
  <c r="C65" i="20"/>
  <c r="C69" i="20"/>
  <c r="C9" i="20"/>
  <c r="S9" i="20" s="1"/>
  <c r="D11" i="20"/>
  <c r="T11" i="20" s="1"/>
  <c r="D17" i="20"/>
  <c r="D22" i="20"/>
  <c r="D27" i="20"/>
  <c r="D33" i="20"/>
  <c r="D38" i="20"/>
  <c r="D43" i="20"/>
  <c r="D49" i="20"/>
  <c r="T49" i="20" s="1"/>
  <c r="D54" i="20"/>
  <c r="D59" i="20"/>
  <c r="D65" i="20"/>
  <c r="D70" i="20"/>
  <c r="C12" i="20"/>
  <c r="C18" i="20"/>
  <c r="S18" i="20" s="1"/>
  <c r="C23" i="20"/>
  <c r="S23" i="20" s="1"/>
  <c r="C28" i="20"/>
  <c r="S28" i="20" s="1"/>
  <c r="C34" i="20"/>
  <c r="C39" i="20"/>
  <c r="S39" i="20" s="1"/>
  <c r="C44" i="20"/>
  <c r="S44" i="20" s="1"/>
  <c r="C50" i="20"/>
  <c r="C55" i="20"/>
  <c r="C60" i="20"/>
  <c r="C66" i="20"/>
  <c r="C71" i="20"/>
  <c r="D13" i="20"/>
  <c r="D18" i="20"/>
  <c r="T18" i="20" s="1"/>
  <c r="D23" i="20"/>
  <c r="T23" i="20" s="1"/>
  <c r="D29" i="20"/>
  <c r="D34" i="20"/>
  <c r="D39" i="20"/>
  <c r="T39" i="20" s="1"/>
  <c r="D45" i="20"/>
  <c r="D50" i="20"/>
  <c r="D55" i="20"/>
  <c r="D61" i="20"/>
  <c r="D66" i="20"/>
  <c r="D71" i="20"/>
  <c r="C14" i="20"/>
  <c r="S14" i="20" s="1"/>
  <c r="C19" i="20"/>
  <c r="C24" i="20"/>
  <c r="C30" i="20"/>
  <c r="S30" i="20" s="1"/>
  <c r="C35" i="20"/>
  <c r="S35" i="20" s="1"/>
  <c r="C40" i="20"/>
  <c r="C46" i="20"/>
  <c r="S46" i="20" s="1"/>
  <c r="R46" i="20" s="1"/>
  <c r="C51" i="20"/>
  <c r="C56" i="20"/>
  <c r="C62" i="20"/>
  <c r="C67" i="20"/>
  <c r="C72" i="20"/>
  <c r="D14" i="20"/>
  <c r="T14" i="20" s="1"/>
  <c r="D25" i="20"/>
  <c r="T25" i="20" s="1"/>
  <c r="D35" i="20"/>
  <c r="T35" i="20" s="1"/>
  <c r="D51" i="20"/>
  <c r="D62" i="20"/>
  <c r="C10" i="20"/>
  <c r="C20" i="20"/>
  <c r="D10" i="20"/>
  <c r="D15" i="20"/>
  <c r="D21" i="20"/>
  <c r="T21" i="20" s="1"/>
  <c r="D26" i="20"/>
  <c r="D31" i="20"/>
  <c r="D37" i="20"/>
  <c r="D42" i="20"/>
  <c r="D47" i="20"/>
  <c r="D53" i="20"/>
  <c r="D58" i="20"/>
  <c r="D63" i="20"/>
  <c r="D69" i="20"/>
  <c r="C11" i="20"/>
  <c r="S11" i="20" s="1"/>
  <c r="C16" i="20"/>
  <c r="S16" i="20" s="1"/>
  <c r="R16" i="20" s="1"/>
  <c r="C22" i="20"/>
  <c r="C27" i="20"/>
  <c r="C32" i="20"/>
  <c r="C38" i="20"/>
  <c r="C43" i="20"/>
  <c r="C48" i="20"/>
  <c r="C54" i="20"/>
  <c r="C59" i="20"/>
  <c r="C64" i="20"/>
  <c r="C70" i="20"/>
  <c r="D9" i="20"/>
  <c r="T9" i="20" s="1"/>
  <c r="D19" i="20"/>
  <c r="D30" i="20"/>
  <c r="T30" i="20" s="1"/>
  <c r="D41" i="20"/>
  <c r="D46" i="20"/>
  <c r="T46" i="20" s="1"/>
  <c r="D57" i="20"/>
  <c r="D67" i="20"/>
  <c r="C15" i="20"/>
  <c r="C26" i="20"/>
  <c r="C47" i="20"/>
  <c r="C68" i="20"/>
  <c r="S68" i="20" s="1"/>
  <c r="R68" i="20" s="1"/>
  <c r="C36" i="20"/>
  <c r="C42" i="20"/>
  <c r="C31" i="20"/>
  <c r="C52" i="20"/>
  <c r="C58" i="20"/>
  <c r="C63" i="20"/>
  <c r="BJ12" i="2"/>
  <c r="BK12" i="2"/>
  <c r="BL12" i="2"/>
  <c r="BM12" i="2"/>
  <c r="BI12" i="2"/>
  <c r="BI40" i="2" s="1"/>
  <c r="AU12" i="2"/>
  <c r="BD12" i="2"/>
  <c r="BA12" i="2"/>
  <c r="AX12" i="2"/>
  <c r="BG12" i="2"/>
  <c r="BH12" i="2"/>
  <c r="BE12" i="2"/>
  <c r="BB12" i="2"/>
  <c r="AV12" i="2"/>
  <c r="AY12" i="2"/>
  <c r="BC12" i="2"/>
  <c r="BF12" i="2"/>
  <c r="AZ12" i="2"/>
  <c r="AW12" i="2"/>
  <c r="AW40" i="2" s="1"/>
  <c r="AT12" i="2"/>
  <c r="AP12" i="2"/>
  <c r="AP40" i="2" s="1"/>
  <c r="AS12" i="2"/>
  <c r="AR12" i="2"/>
  <c r="AQ12" i="2"/>
  <c r="AL12" i="2"/>
  <c r="AM12" i="2"/>
  <c r="AO12" i="2"/>
  <c r="AN12" i="2"/>
  <c r="AK12" i="2"/>
  <c r="AF12" i="2"/>
  <c r="AI12" i="2"/>
  <c r="AI40" i="2" s="1"/>
  <c r="AG12" i="2"/>
  <c r="AG40" i="2" s="1"/>
  <c r="AJ12" i="2"/>
  <c r="AH12" i="2"/>
  <c r="D12" i="2"/>
  <c r="D40" i="2" s="1"/>
  <c r="B12" i="2"/>
  <c r="B40" i="2" s="1"/>
  <c r="AC12" i="2"/>
  <c r="X12" i="2"/>
  <c r="F12" i="2"/>
  <c r="Q12" i="2"/>
  <c r="Y12" i="2"/>
  <c r="Z12" i="2"/>
  <c r="H12" i="2"/>
  <c r="AB12" i="2"/>
  <c r="AB40" i="2" s="1"/>
  <c r="C12" i="2"/>
  <c r="W12" i="2"/>
  <c r="W40" i="2" s="1"/>
  <c r="E12" i="2"/>
  <c r="L12" i="2"/>
  <c r="AE12" i="2"/>
  <c r="S12" i="2"/>
  <c r="U12" i="2"/>
  <c r="U40" i="2" s="1"/>
  <c r="R12" i="2"/>
  <c r="R40" i="2" s="1"/>
  <c r="M12" i="2"/>
  <c r="K12" i="2"/>
  <c r="K40" i="2" s="1"/>
  <c r="T12" i="2"/>
  <c r="AD12" i="2"/>
  <c r="AD40" i="2" s="1"/>
  <c r="V12" i="2"/>
  <c r="G12" i="2"/>
  <c r="G40" i="2" s="1"/>
  <c r="N12" i="2"/>
  <c r="N40" i="2" s="1"/>
  <c r="O12" i="2"/>
  <c r="AA12" i="2"/>
  <c r="I12" i="2"/>
  <c r="I40" i="2" s="1"/>
  <c r="P12" i="2"/>
  <c r="P40" i="2" s="1"/>
  <c r="J12" i="2"/>
  <c r="R44" i="20" l="1"/>
  <c r="R21" i="20"/>
  <c r="Y65" i="23"/>
  <c r="S65" i="21"/>
  <c r="Y65" i="22"/>
  <c r="R65" i="21"/>
  <c r="AD65" i="23"/>
  <c r="Z65" i="21"/>
  <c r="AC65" i="22"/>
  <c r="X65" i="23"/>
  <c r="V65" i="21"/>
  <c r="U65" i="21"/>
  <c r="T65" i="21"/>
  <c r="AE65" i="23"/>
  <c r="X65" i="22"/>
  <c r="AD65" i="22"/>
  <c r="AB65" i="23"/>
  <c r="AA65" i="23"/>
  <c r="AF65" i="22"/>
  <c r="W65" i="21"/>
  <c r="Z65" i="23"/>
  <c r="AF65" i="23"/>
  <c r="AC65" i="23"/>
  <c r="AE65" i="22"/>
  <c r="X65" i="21"/>
  <c r="AB65" i="22"/>
  <c r="AA65" i="22"/>
  <c r="Z65" i="22"/>
  <c r="Y65" i="21"/>
  <c r="R39" i="20"/>
  <c r="R18" i="20"/>
  <c r="R49" i="20"/>
  <c r="T13" i="21"/>
  <c r="Y13" i="21"/>
  <c r="AF13" i="22"/>
  <c r="R13" i="21"/>
  <c r="AB13" i="23"/>
  <c r="S13" i="21"/>
  <c r="AD13" i="22"/>
  <c r="AF13" i="23"/>
  <c r="AA13" i="22"/>
  <c r="Z13" i="22"/>
  <c r="AE13" i="22"/>
  <c r="Z13" i="21"/>
  <c r="AA13" i="23"/>
  <c r="AB13" i="22"/>
  <c r="AC13" i="23"/>
  <c r="X13" i="23"/>
  <c r="U13" i="21"/>
  <c r="V13" i="21"/>
  <c r="Y13" i="23"/>
  <c r="AD13" i="23"/>
  <c r="AC13" i="22"/>
  <c r="Z13" i="23"/>
  <c r="AE13" i="23"/>
  <c r="X13" i="22"/>
  <c r="Y13" i="22"/>
  <c r="X13" i="21"/>
  <c r="W13" i="21"/>
  <c r="R35" i="20"/>
  <c r="R14" i="20"/>
  <c r="R11" i="20"/>
  <c r="R30" i="20"/>
  <c r="R28" i="20"/>
  <c r="R9" i="20"/>
  <c r="R25" i="20"/>
  <c r="C57" i="1"/>
  <c r="B14" i="2"/>
  <c r="B15" i="2"/>
  <c r="B16" i="2"/>
  <c r="B13" i="2"/>
  <c r="AD43" i="23"/>
  <c r="Y43" i="21"/>
  <c r="Z43" i="23"/>
  <c r="AA43" i="22"/>
  <c r="S43" i="21"/>
  <c r="V43" i="21"/>
  <c r="X43" i="23"/>
  <c r="X43" i="22"/>
  <c r="AE43" i="22"/>
  <c r="Z43" i="21"/>
  <c r="X43" i="21"/>
  <c r="T43" i="21"/>
  <c r="AF43" i="23"/>
  <c r="U43" i="21"/>
  <c r="AC43" i="23"/>
  <c r="AA43" i="23"/>
  <c r="AD43" i="22"/>
  <c r="AE43" i="23"/>
  <c r="Z43" i="22"/>
  <c r="AF43" i="22"/>
  <c r="Y43" i="23"/>
  <c r="AB43" i="23"/>
  <c r="R43" i="21"/>
  <c r="AC43" i="22"/>
  <c r="Y43" i="22"/>
  <c r="AB43" i="22"/>
  <c r="W43" i="21"/>
  <c r="AC41" i="22"/>
  <c r="S41" i="21"/>
  <c r="Y41" i="21"/>
  <c r="AA41" i="23"/>
  <c r="X41" i="22"/>
  <c r="X41" i="21"/>
  <c r="T41" i="21"/>
  <c r="Z41" i="22"/>
  <c r="Z41" i="21"/>
  <c r="W41" i="21"/>
  <c r="AB41" i="23"/>
  <c r="Y41" i="22"/>
  <c r="AE41" i="22"/>
  <c r="U41" i="21"/>
  <c r="R41" i="21"/>
  <c r="AF41" i="23"/>
  <c r="AC41" i="23"/>
  <c r="Y41" i="23"/>
  <c r="AE41" i="23"/>
  <c r="X41" i="23"/>
  <c r="Z41" i="23"/>
  <c r="AB41" i="22"/>
  <c r="AA41" i="22"/>
  <c r="AF41" i="22"/>
  <c r="AD41" i="23"/>
  <c r="V41" i="21"/>
  <c r="AD41" i="22"/>
  <c r="R23" i="20"/>
  <c r="AC18" i="22"/>
  <c r="AC18" i="23"/>
  <c r="W18" i="21"/>
  <c r="AF18" i="22"/>
  <c r="AD18" i="22"/>
  <c r="Y18" i="21"/>
  <c r="T18" i="21"/>
  <c r="AB18" i="23"/>
  <c r="AA18" i="22"/>
  <c r="Y18" i="23"/>
  <c r="AE18" i="22"/>
  <c r="X18" i="21"/>
  <c r="V18" i="21"/>
  <c r="X18" i="23"/>
  <c r="U18" i="21"/>
  <c r="S18" i="21"/>
  <c r="Z18" i="22"/>
  <c r="X18" i="22"/>
  <c r="AA18" i="23"/>
  <c r="AF18" i="23"/>
  <c r="AE18" i="23"/>
  <c r="Z18" i="23"/>
  <c r="AB18" i="22"/>
  <c r="R18" i="21"/>
  <c r="Y18" i="22"/>
  <c r="Z18" i="21"/>
  <c r="AD18" i="23"/>
  <c r="B67" i="21"/>
  <c r="B63" i="21"/>
  <c r="B59" i="21"/>
  <c r="B55" i="21"/>
  <c r="B51" i="21"/>
  <c r="B47" i="21"/>
  <c r="B43" i="21"/>
  <c r="B39" i="21"/>
  <c r="B35" i="21"/>
  <c r="B31" i="21"/>
  <c r="B27" i="21"/>
  <c r="B23" i="21"/>
  <c r="B19" i="21"/>
  <c r="B15" i="21"/>
  <c r="B11" i="21"/>
  <c r="B7" i="21"/>
  <c r="B66" i="21"/>
  <c r="B62" i="21"/>
  <c r="B58" i="21"/>
  <c r="B54" i="21"/>
  <c r="B50" i="21"/>
  <c r="B46" i="21"/>
  <c r="B42" i="21"/>
  <c r="B38" i="21"/>
  <c r="B34" i="21"/>
  <c r="B30" i="21"/>
  <c r="B26" i="21"/>
  <c r="B22" i="21"/>
  <c r="B18" i="21"/>
  <c r="B14" i="21"/>
  <c r="B10" i="21"/>
  <c r="B6" i="21"/>
  <c r="B13" i="20"/>
  <c r="B17" i="20"/>
  <c r="B21" i="20"/>
  <c r="Q21" i="20" s="1"/>
  <c r="B25" i="20"/>
  <c r="Q25" i="20" s="1"/>
  <c r="B29" i="20"/>
  <c r="B33" i="20"/>
  <c r="B37" i="20"/>
  <c r="B41" i="20"/>
  <c r="B45" i="20"/>
  <c r="B49" i="20"/>
  <c r="Q49" i="20" s="1"/>
  <c r="B53" i="20"/>
  <c r="B57" i="20"/>
  <c r="B61" i="20"/>
  <c r="B65" i="20"/>
  <c r="B69" i="20"/>
  <c r="B9" i="20"/>
  <c r="Q9" i="20" s="1"/>
  <c r="B65" i="21"/>
  <c r="B57" i="21"/>
  <c r="B49" i="21"/>
  <c r="B41" i="21"/>
  <c r="B33" i="21"/>
  <c r="B25" i="21"/>
  <c r="B17" i="21"/>
  <c r="B9" i="21"/>
  <c r="B12" i="20"/>
  <c r="B18" i="20"/>
  <c r="Q18" i="20" s="1"/>
  <c r="B23" i="20"/>
  <c r="Q23" i="20" s="1"/>
  <c r="B28" i="20"/>
  <c r="Q28" i="20" s="1"/>
  <c r="B34" i="20"/>
  <c r="B39" i="20"/>
  <c r="Q39" i="20" s="1"/>
  <c r="B44" i="20"/>
  <c r="Q44" i="20" s="1"/>
  <c r="B50" i="20"/>
  <c r="B55" i="20"/>
  <c r="B60" i="20"/>
  <c r="B66" i="20"/>
  <c r="B71" i="20"/>
  <c r="B64" i="21"/>
  <c r="B56" i="21"/>
  <c r="B48" i="21"/>
  <c r="B40" i="21"/>
  <c r="B32" i="21"/>
  <c r="B24" i="21"/>
  <c r="B16" i="21"/>
  <c r="B8" i="21"/>
  <c r="B14" i="20"/>
  <c r="Q14" i="20" s="1"/>
  <c r="B19" i="20"/>
  <c r="B24" i="20"/>
  <c r="B30" i="20"/>
  <c r="Q30" i="20" s="1"/>
  <c r="B35" i="20"/>
  <c r="Q35" i="20" s="1"/>
  <c r="B40" i="20"/>
  <c r="B46" i="20"/>
  <c r="Q46" i="20" s="1"/>
  <c r="B51" i="20"/>
  <c r="B56" i="20"/>
  <c r="B62" i="20"/>
  <c r="B67" i="20"/>
  <c r="B72" i="20"/>
  <c r="B69" i="21"/>
  <c r="B61" i="21"/>
  <c r="B53" i="21"/>
  <c r="B45" i="21"/>
  <c r="B37" i="21"/>
  <c r="B29" i="21"/>
  <c r="B21" i="21"/>
  <c r="B13" i="21"/>
  <c r="B68" i="21"/>
  <c r="B60" i="21"/>
  <c r="B52" i="21"/>
  <c r="B44" i="21"/>
  <c r="B36" i="21"/>
  <c r="B28" i="21"/>
  <c r="B20" i="21"/>
  <c r="B12" i="21"/>
  <c r="B11" i="20"/>
  <c r="Q11" i="20" s="1"/>
  <c r="B16" i="20"/>
  <c r="Q16" i="20" s="1"/>
  <c r="B22" i="20"/>
  <c r="B27" i="20"/>
  <c r="B32" i="20"/>
  <c r="B38" i="20"/>
  <c r="B43" i="20"/>
  <c r="B48" i="20"/>
  <c r="B54" i="20"/>
  <c r="B59" i="20"/>
  <c r="B64" i="20"/>
  <c r="B70" i="20"/>
  <c r="B26" i="20"/>
  <c r="B47" i="20"/>
  <c r="B68" i="20"/>
  <c r="Q68" i="20" s="1"/>
  <c r="B31" i="20"/>
  <c r="B15" i="20"/>
  <c r="B58" i="20"/>
  <c r="B42" i="20"/>
  <c r="B10" i="20"/>
  <c r="B52" i="20"/>
  <c r="B36" i="20"/>
  <c r="B20" i="20"/>
  <c r="B63" i="20"/>
  <c r="C11" i="2"/>
  <c r="BK11" i="2"/>
  <c r="BL11" i="2"/>
  <c r="BM11" i="2"/>
  <c r="BJ11" i="2"/>
  <c r="B11" i="2"/>
  <c r="B39" i="2" s="1"/>
  <c r="BI11" i="2"/>
  <c r="BI39" i="2" s="1"/>
  <c r="BH11" i="2"/>
  <c r="AY11" i="2"/>
  <c r="BE11" i="2"/>
  <c r="BB11" i="2"/>
  <c r="AZ11" i="2"/>
  <c r="BC11" i="2"/>
  <c r="BF11" i="2"/>
  <c r="BD11" i="2"/>
  <c r="BA11" i="2"/>
  <c r="BG11" i="2"/>
  <c r="AX11" i="2"/>
  <c r="AL11" i="2"/>
  <c r="AN11" i="2"/>
  <c r="AO11" i="2"/>
  <c r="AP11" i="2"/>
  <c r="AP39" i="2" s="1"/>
  <c r="AT11" i="2"/>
  <c r="AS11" i="2"/>
  <c r="AV11" i="2"/>
  <c r="AI11" i="2"/>
  <c r="AI39" i="2" s="1"/>
  <c r="AH11" i="2"/>
  <c r="AM11" i="2"/>
  <c r="AF11" i="2"/>
  <c r="AU11" i="2"/>
  <c r="AG11" i="2"/>
  <c r="AG39" i="2" s="1"/>
  <c r="AR11" i="2"/>
  <c r="AQ11" i="2"/>
  <c r="AK11" i="2"/>
  <c r="AJ11" i="2"/>
  <c r="AW11" i="2"/>
  <c r="AW39" i="2" s="1"/>
  <c r="F11" i="2"/>
  <c r="E11" i="2"/>
  <c r="G11" i="2"/>
  <c r="G39" i="2" s="1"/>
  <c r="I11" i="2"/>
  <c r="I39" i="2" s="1"/>
  <c r="L11" i="2"/>
  <c r="U11" i="2"/>
  <c r="U39" i="2" s="1"/>
  <c r="S11" i="2"/>
  <c r="AA11" i="2"/>
  <c r="N11" i="2"/>
  <c r="N39" i="2" s="1"/>
  <c r="AE11" i="2"/>
  <c r="P11" i="2"/>
  <c r="P39" i="2" s="1"/>
  <c r="K11" i="2"/>
  <c r="K39" i="2" s="1"/>
  <c r="M11" i="2"/>
  <c r="T11" i="2"/>
  <c r="AB11" i="2"/>
  <c r="AB39" i="2" s="1"/>
  <c r="H11" i="2"/>
  <c r="Q11" i="2"/>
  <c r="W11" i="2"/>
  <c r="W39" i="2" s="1"/>
  <c r="V11" i="2"/>
  <c r="AD11" i="2"/>
  <c r="AD39" i="2" s="1"/>
  <c r="J11" i="2"/>
  <c r="X11" i="2"/>
  <c r="O11" i="2"/>
  <c r="AC11" i="2"/>
  <c r="Z11" i="2"/>
  <c r="R11" i="2"/>
  <c r="R39" i="2" s="1"/>
  <c r="D11" i="2"/>
  <c r="D39" i="2" s="1"/>
  <c r="Y11" i="2"/>
  <c r="AB70" i="23" l="1"/>
  <c r="V65" i="23"/>
  <c r="V65" i="22"/>
  <c r="W65" i="23"/>
  <c r="Q65" i="21"/>
  <c r="P65" i="21"/>
  <c r="W65" i="22"/>
  <c r="D20" i="21"/>
  <c r="E20" i="21"/>
  <c r="E52" i="21"/>
  <c r="D52" i="21"/>
  <c r="D21" i="21"/>
  <c r="E21" i="21"/>
  <c r="E53" i="21"/>
  <c r="D53" i="21"/>
  <c r="P43" i="21"/>
  <c r="V43" i="22"/>
  <c r="W43" i="22"/>
  <c r="Q43" i="21"/>
  <c r="V43" i="23"/>
  <c r="W43" i="23"/>
  <c r="E16" i="21"/>
  <c r="D16" i="21"/>
  <c r="D48" i="21"/>
  <c r="E48" i="21"/>
  <c r="V41" i="22"/>
  <c r="W41" i="23"/>
  <c r="W41" i="22"/>
  <c r="P41" i="21"/>
  <c r="Q41" i="21"/>
  <c r="V41" i="23"/>
  <c r="V20" i="23"/>
  <c r="P20" i="21"/>
  <c r="W20" i="23"/>
  <c r="V20" i="22"/>
  <c r="W20" i="22"/>
  <c r="Q20" i="21"/>
  <c r="E17" i="21"/>
  <c r="D17" i="21"/>
  <c r="E49" i="21"/>
  <c r="D49" i="21"/>
  <c r="P18" i="21"/>
  <c r="Q18" i="21"/>
  <c r="V18" i="22"/>
  <c r="W18" i="22"/>
  <c r="W18" i="23"/>
  <c r="V18" i="23"/>
  <c r="E10" i="21"/>
  <c r="D10" i="21"/>
  <c r="E26" i="21"/>
  <c r="D26" i="21"/>
  <c r="E42" i="21"/>
  <c r="D42" i="21"/>
  <c r="E58" i="21"/>
  <c r="D58" i="21"/>
  <c r="E11" i="21"/>
  <c r="D11" i="21"/>
  <c r="E27" i="21"/>
  <c r="D27" i="21"/>
  <c r="D43" i="21"/>
  <c r="E43" i="21"/>
  <c r="D59" i="21"/>
  <c r="E59" i="21"/>
  <c r="B42" i="2"/>
  <c r="B26" i="2"/>
  <c r="AC25" i="22"/>
  <c r="X25" i="23"/>
  <c r="V25" i="21"/>
  <c r="Y25" i="22"/>
  <c r="Z25" i="22"/>
  <c r="AA25" i="23"/>
  <c r="AF25" i="22"/>
  <c r="Z25" i="23"/>
  <c r="AE25" i="22"/>
  <c r="X25" i="21"/>
  <c r="X25" i="22"/>
  <c r="T25" i="21"/>
  <c r="AE25" i="23"/>
  <c r="U25" i="21"/>
  <c r="Z25" i="21"/>
  <c r="AD25" i="23"/>
  <c r="AB25" i="22"/>
  <c r="AF25" i="23"/>
  <c r="AC25" i="23"/>
  <c r="R25" i="21"/>
  <c r="AB25" i="23"/>
  <c r="Y25" i="23"/>
  <c r="Y25" i="21"/>
  <c r="AA25" i="22"/>
  <c r="AD25" i="22"/>
  <c r="W25" i="21"/>
  <c r="S25" i="21"/>
  <c r="X32" i="23"/>
  <c r="AD32" i="22"/>
  <c r="AE32" i="23"/>
  <c r="V32" i="21"/>
  <c r="Z32" i="22"/>
  <c r="AC32" i="22"/>
  <c r="AA32" i="22"/>
  <c r="Z32" i="21"/>
  <c r="Y32" i="23"/>
  <c r="S32" i="21"/>
  <c r="AD32" i="23"/>
  <c r="AC32" i="23"/>
  <c r="X32" i="22"/>
  <c r="X32" i="21"/>
  <c r="Y32" i="21"/>
  <c r="W32" i="21"/>
  <c r="R32" i="21"/>
  <c r="AE32" i="22"/>
  <c r="AB32" i="23"/>
  <c r="Z32" i="23"/>
  <c r="AA32" i="23"/>
  <c r="AF32" i="23"/>
  <c r="Y32" i="22"/>
  <c r="AB32" i="22"/>
  <c r="T32" i="21"/>
  <c r="U32" i="21"/>
  <c r="AF32" i="22"/>
  <c r="AC36" i="22"/>
  <c r="AC36" i="23"/>
  <c r="W36" i="21"/>
  <c r="AE36" i="22"/>
  <c r="AF36" i="23"/>
  <c r="X36" i="21"/>
  <c r="X36" i="22"/>
  <c r="Z36" i="23"/>
  <c r="T36" i="21"/>
  <c r="AB36" i="23"/>
  <c r="Y36" i="22"/>
  <c r="U36" i="21"/>
  <c r="V36" i="21"/>
  <c r="Y36" i="21"/>
  <c r="Y36" i="23"/>
  <c r="AF36" i="22"/>
  <c r="AD36" i="22"/>
  <c r="R36" i="21"/>
  <c r="AA36" i="23"/>
  <c r="AD36" i="23"/>
  <c r="X36" i="23"/>
  <c r="S36" i="21"/>
  <c r="Z36" i="21"/>
  <c r="AA36" i="22"/>
  <c r="Z36" i="22"/>
  <c r="AB36" i="22"/>
  <c r="AE36" i="23"/>
  <c r="AA70" i="23"/>
  <c r="AA71" i="23" s="1"/>
  <c r="Y70" i="23"/>
  <c r="R70" i="21"/>
  <c r="E28" i="21"/>
  <c r="D28" i="21"/>
  <c r="E60" i="21"/>
  <c r="D60" i="21"/>
  <c r="D29" i="21"/>
  <c r="E29" i="21"/>
  <c r="D61" i="21"/>
  <c r="E61" i="21"/>
  <c r="D24" i="21"/>
  <c r="E24" i="21"/>
  <c r="E56" i="21"/>
  <c r="D56" i="21"/>
  <c r="W36" i="23"/>
  <c r="P36" i="21"/>
  <c r="W36" i="22"/>
  <c r="V36" i="22"/>
  <c r="Q36" i="21"/>
  <c r="V36" i="23"/>
  <c r="P15" i="21"/>
  <c r="V15" i="22"/>
  <c r="W15" i="23"/>
  <c r="W15" i="22"/>
  <c r="V15" i="23"/>
  <c r="Q15" i="21"/>
  <c r="D25" i="21"/>
  <c r="E25" i="21"/>
  <c r="E57" i="21"/>
  <c r="D57" i="21"/>
  <c r="Q46" i="21"/>
  <c r="W46" i="23"/>
  <c r="V46" i="23"/>
  <c r="W46" i="22"/>
  <c r="V46" i="22"/>
  <c r="P46" i="21"/>
  <c r="E14" i="21"/>
  <c r="D14" i="21"/>
  <c r="E30" i="21"/>
  <c r="D30" i="21"/>
  <c r="E46" i="21"/>
  <c r="D46" i="21"/>
  <c r="E62" i="21"/>
  <c r="D62" i="21"/>
  <c r="E15" i="21"/>
  <c r="D15" i="21"/>
  <c r="E31" i="21"/>
  <c r="D31" i="21"/>
  <c r="E47" i="21"/>
  <c r="D47" i="21"/>
  <c r="E63" i="21"/>
  <c r="D63" i="21"/>
  <c r="B41" i="2"/>
  <c r="B25" i="2"/>
  <c r="D57" i="1"/>
  <c r="C15" i="2"/>
  <c r="C14" i="2"/>
  <c r="C13" i="2"/>
  <c r="C16" i="2"/>
  <c r="Y27" i="23"/>
  <c r="S27" i="21"/>
  <c r="Y27" i="22"/>
  <c r="AD27" i="23"/>
  <c r="AE27" i="23"/>
  <c r="AC27" i="23"/>
  <c r="Z27" i="22"/>
  <c r="AB27" i="22"/>
  <c r="AA27" i="22"/>
  <c r="X27" i="22"/>
  <c r="AF27" i="22"/>
  <c r="R27" i="21"/>
  <c r="AD27" i="22"/>
  <c r="AF27" i="23"/>
  <c r="AE27" i="22"/>
  <c r="W27" i="21"/>
  <c r="T27" i="21"/>
  <c r="U27" i="21"/>
  <c r="AA27" i="23"/>
  <c r="X27" i="21"/>
  <c r="Z27" i="21"/>
  <c r="Y27" i="21"/>
  <c r="AC27" i="22"/>
  <c r="AB27" i="23"/>
  <c r="X27" i="23"/>
  <c r="Z27" i="23"/>
  <c r="V27" i="21"/>
  <c r="X70" i="21"/>
  <c r="D36" i="21"/>
  <c r="E36" i="21"/>
  <c r="D68" i="21"/>
  <c r="E68" i="21"/>
  <c r="E37" i="21"/>
  <c r="D37" i="21"/>
  <c r="E69" i="21"/>
  <c r="D69" i="21"/>
  <c r="W32" i="22"/>
  <c r="V32" i="23"/>
  <c r="V32" i="22"/>
  <c r="P32" i="21"/>
  <c r="W32" i="23"/>
  <c r="Q32" i="21"/>
  <c r="E32" i="21"/>
  <c r="D32" i="21"/>
  <c r="E64" i="21"/>
  <c r="D64" i="21"/>
  <c r="E33" i="21"/>
  <c r="D33" i="21"/>
  <c r="E65" i="21"/>
  <c r="D65" i="21"/>
  <c r="E18" i="21"/>
  <c r="D18" i="21"/>
  <c r="E34" i="21"/>
  <c r="D34" i="21"/>
  <c r="E50" i="21"/>
  <c r="D50" i="21"/>
  <c r="E66" i="21"/>
  <c r="D66" i="21"/>
  <c r="D19" i="21"/>
  <c r="E19" i="21"/>
  <c r="E35" i="21"/>
  <c r="D35" i="21"/>
  <c r="D51" i="21"/>
  <c r="E51" i="21"/>
  <c r="D67" i="21"/>
  <c r="E67" i="21"/>
  <c r="AE20" i="22"/>
  <c r="AB20" i="22"/>
  <c r="Z20" i="22"/>
  <c r="AC20" i="22"/>
  <c r="X20" i="23"/>
  <c r="AA20" i="22"/>
  <c r="AF20" i="23"/>
  <c r="Y20" i="22"/>
  <c r="AD20" i="23"/>
  <c r="X20" i="21"/>
  <c r="Z20" i="23"/>
  <c r="V20" i="21"/>
  <c r="T20" i="21"/>
  <c r="X20" i="22"/>
  <c r="AF20" i="22"/>
  <c r="S20" i="21"/>
  <c r="AB20" i="23"/>
  <c r="Y20" i="23"/>
  <c r="AE20" i="23"/>
  <c r="AC20" i="23"/>
  <c r="R20" i="21"/>
  <c r="AA20" i="23"/>
  <c r="Z20" i="21"/>
  <c r="AD20" i="22"/>
  <c r="Y20" i="21"/>
  <c r="W20" i="21"/>
  <c r="U20" i="21"/>
  <c r="B44" i="2"/>
  <c r="B28" i="2"/>
  <c r="AC22" i="23"/>
  <c r="AC22" i="22"/>
  <c r="W22" i="21"/>
  <c r="S22" i="21"/>
  <c r="AD22" i="22"/>
  <c r="T22" i="21"/>
  <c r="AB22" i="23"/>
  <c r="R22" i="21"/>
  <c r="AE22" i="22"/>
  <c r="Z22" i="21"/>
  <c r="AA22" i="22"/>
  <c r="X22" i="22"/>
  <c r="AE22" i="23"/>
  <c r="AF22" i="23"/>
  <c r="AA22" i="23"/>
  <c r="Z22" i="22"/>
  <c r="AB22" i="22"/>
  <c r="Z22" i="23"/>
  <c r="Y22" i="21"/>
  <c r="Y22" i="23"/>
  <c r="AF22" i="22"/>
  <c r="AD22" i="23"/>
  <c r="U22" i="21"/>
  <c r="V22" i="21"/>
  <c r="X22" i="23"/>
  <c r="Y22" i="22"/>
  <c r="X22" i="21"/>
  <c r="AE8" i="23"/>
  <c r="AC8" i="23"/>
  <c r="AD8" i="23"/>
  <c r="AA8" i="22"/>
  <c r="Z8" i="21"/>
  <c r="AB8" i="23"/>
  <c r="S8" i="21"/>
  <c r="Z8" i="23"/>
  <c r="AF8" i="22"/>
  <c r="Y8" i="22"/>
  <c r="X8" i="22"/>
  <c r="T8" i="21"/>
  <c r="AE8" i="22"/>
  <c r="X8" i="23"/>
  <c r="W8" i="21"/>
  <c r="AD8" i="22"/>
  <c r="U8" i="21"/>
  <c r="V8" i="21"/>
  <c r="AA8" i="23"/>
  <c r="AF8" i="23"/>
  <c r="Y8" i="23"/>
  <c r="Y8" i="21"/>
  <c r="R8" i="21"/>
  <c r="AC8" i="22"/>
  <c r="X8" i="21"/>
  <c r="Z8" i="22"/>
  <c r="AB8" i="22"/>
  <c r="Y46" i="22"/>
  <c r="R46" i="21"/>
  <c r="X46" i="22"/>
  <c r="X46" i="23"/>
  <c r="Y46" i="23"/>
  <c r="S46" i="21"/>
  <c r="Y46" i="21"/>
  <c r="AA46" i="22"/>
  <c r="AF46" i="23"/>
  <c r="Z46" i="22"/>
  <c r="X46" i="21"/>
  <c r="AC46" i="22"/>
  <c r="AB46" i="23"/>
  <c r="AF46" i="22"/>
  <c r="AD46" i="23"/>
  <c r="AC46" i="23"/>
  <c r="T46" i="21"/>
  <c r="AB46" i="22"/>
  <c r="Z46" i="23"/>
  <c r="AE46" i="23"/>
  <c r="V46" i="21"/>
  <c r="AA46" i="23"/>
  <c r="Z46" i="21"/>
  <c r="AD46" i="22"/>
  <c r="W46" i="21"/>
  <c r="AE46" i="22"/>
  <c r="U46" i="21"/>
  <c r="AE70" i="22"/>
  <c r="AD70" i="22"/>
  <c r="AD71" i="22" s="1"/>
  <c r="U70" i="21"/>
  <c r="E12" i="21"/>
  <c r="D12" i="21"/>
  <c r="E44" i="21"/>
  <c r="D44" i="21"/>
  <c r="E13" i="21"/>
  <c r="D13" i="21"/>
  <c r="E45" i="21"/>
  <c r="D45" i="21"/>
  <c r="P27" i="21"/>
  <c r="Q27" i="21"/>
  <c r="V27" i="23"/>
  <c r="V27" i="22"/>
  <c r="W27" i="23"/>
  <c r="W27" i="22"/>
  <c r="D8" i="21"/>
  <c r="E8" i="21"/>
  <c r="D40" i="21"/>
  <c r="E40" i="21"/>
  <c r="W25" i="22"/>
  <c r="P25" i="21"/>
  <c r="Q25" i="21"/>
  <c r="V25" i="23"/>
  <c r="V25" i="22"/>
  <c r="W25" i="23"/>
  <c r="D9" i="21"/>
  <c r="E9" i="21"/>
  <c r="D41" i="21"/>
  <c r="E41" i="21"/>
  <c r="P6" i="21"/>
  <c r="V6" i="23"/>
  <c r="V6" i="22"/>
  <c r="Q6" i="21"/>
  <c r="W6" i="23"/>
  <c r="W6" i="22"/>
  <c r="V22" i="23"/>
  <c r="Q22" i="21"/>
  <c r="V22" i="22"/>
  <c r="W22" i="23"/>
  <c r="W22" i="22"/>
  <c r="P22" i="21"/>
  <c r="D6" i="21"/>
  <c r="E6" i="21"/>
  <c r="D22" i="21"/>
  <c r="E22" i="21"/>
  <c r="D38" i="21"/>
  <c r="E38" i="21"/>
  <c r="D54" i="21"/>
  <c r="E54" i="21"/>
  <c r="D7" i="21"/>
  <c r="E7" i="21"/>
  <c r="E23" i="21"/>
  <c r="D23" i="21"/>
  <c r="D39" i="21"/>
  <c r="E39" i="21"/>
  <c r="E55" i="21"/>
  <c r="D55" i="21"/>
  <c r="B43" i="2"/>
  <c r="B27" i="2"/>
  <c r="AB6" i="23"/>
  <c r="AA6" i="23"/>
  <c r="AB6" i="22"/>
  <c r="V6" i="21"/>
  <c r="U6" i="21"/>
  <c r="AA6" i="22"/>
  <c r="Z6" i="21"/>
  <c r="AC6" i="23"/>
  <c r="T6" i="21"/>
  <c r="X6" i="23"/>
  <c r="S6" i="21"/>
  <c r="Y6" i="21"/>
  <c r="AC6" i="22"/>
  <c r="AD6" i="23"/>
  <c r="X6" i="22"/>
  <c r="Y6" i="22"/>
  <c r="X6" i="21"/>
  <c r="Y6" i="23"/>
  <c r="AF6" i="23"/>
  <c r="W6" i="21"/>
  <c r="Z6" i="23"/>
  <c r="AD6" i="22"/>
  <c r="R6" i="21"/>
  <c r="AE6" i="23"/>
  <c r="AF6" i="22"/>
  <c r="Z6" i="22"/>
  <c r="AE6" i="22"/>
  <c r="Y11" i="22"/>
  <c r="S11" i="21"/>
  <c r="Y11" i="23"/>
  <c r="T11" i="21"/>
  <c r="AE11" i="23"/>
  <c r="AB11" i="23"/>
  <c r="AA11" i="22"/>
  <c r="AF11" i="22"/>
  <c r="X11" i="22"/>
  <c r="W11" i="21"/>
  <c r="X11" i="23"/>
  <c r="Y11" i="21"/>
  <c r="V11" i="21"/>
  <c r="AD11" i="23"/>
  <c r="AC11" i="23"/>
  <c r="X11" i="21"/>
  <c r="Z11" i="23"/>
  <c r="R11" i="21"/>
  <c r="AE11" i="22"/>
  <c r="AB11" i="22"/>
  <c r="AD11" i="22"/>
  <c r="AC11" i="22"/>
  <c r="AA11" i="23"/>
  <c r="AF11" i="23"/>
  <c r="Z11" i="22"/>
  <c r="U11" i="21"/>
  <c r="Z11" i="21"/>
  <c r="AB15" i="22"/>
  <c r="Y15" i="21"/>
  <c r="AD15" i="23"/>
  <c r="AA15" i="23"/>
  <c r="Z15" i="23"/>
  <c r="AB15" i="23"/>
  <c r="Y15" i="22"/>
  <c r="R15" i="21"/>
  <c r="Z15" i="21"/>
  <c r="AC15" i="23"/>
  <c r="V15" i="21"/>
  <c r="Y15" i="23"/>
  <c r="AE15" i="22"/>
  <c r="AD15" i="22"/>
  <c r="X15" i="23"/>
  <c r="U15" i="21"/>
  <c r="AF15" i="23"/>
  <c r="Z15" i="22"/>
  <c r="AE15" i="23"/>
  <c r="W15" i="21"/>
  <c r="S15" i="21"/>
  <c r="X15" i="21"/>
  <c r="X15" i="22"/>
  <c r="AA15" i="22"/>
  <c r="AF15" i="22"/>
  <c r="T15" i="21"/>
  <c r="AC15" i="22"/>
  <c r="AB70" i="22"/>
  <c r="AA70" i="22"/>
  <c r="AA71" i="22" s="1"/>
  <c r="Y70" i="22"/>
  <c r="X70" i="22"/>
  <c r="X71" i="22" s="1"/>
  <c r="AE70" i="23"/>
  <c r="AD70" i="23"/>
  <c r="AD71" i="23" s="1"/>
  <c r="X70" i="23"/>
  <c r="X71" i="23" s="1"/>
  <c r="B49" i="2" l="1"/>
  <c r="D70" i="21"/>
  <c r="C28" i="2"/>
  <c r="E57" i="1"/>
  <c r="D14" i="2"/>
  <c r="D15" i="2"/>
  <c r="D16" i="2"/>
  <c r="D13" i="2"/>
  <c r="B48" i="2"/>
  <c r="C25" i="2"/>
  <c r="B47" i="2"/>
  <c r="V70" i="22"/>
  <c r="V71" i="22" s="1"/>
  <c r="W70" i="22"/>
  <c r="B50" i="2"/>
  <c r="C26" i="2"/>
  <c r="P70" i="21"/>
  <c r="W70" i="23"/>
  <c r="V70" i="23"/>
  <c r="V71" i="23" s="1"/>
  <c r="C27" i="2"/>
  <c r="D41" i="2" l="1"/>
  <c r="D25" i="2"/>
  <c r="F57" i="1"/>
  <c r="E14" i="2"/>
  <c r="E15" i="2"/>
  <c r="E16" i="2"/>
  <c r="E13" i="2"/>
  <c r="D44" i="2"/>
  <c r="D28" i="2"/>
  <c r="D43" i="2"/>
  <c r="D27" i="2"/>
  <c r="D42" i="2"/>
  <c r="D26" i="2"/>
  <c r="D49" i="2" l="1"/>
  <c r="E27" i="2"/>
  <c r="D48" i="2"/>
  <c r="D50" i="2"/>
  <c r="E26" i="2"/>
  <c r="E25" i="2"/>
  <c r="G57" i="1"/>
  <c r="F14" i="2"/>
  <c r="F15" i="2"/>
  <c r="F16" i="2"/>
  <c r="F13" i="2"/>
  <c r="E28" i="2"/>
  <c r="F26" i="2" l="1"/>
  <c r="F27" i="2"/>
  <c r="F25" i="2"/>
  <c r="G15" i="2"/>
  <c r="G14" i="2"/>
  <c r="G13" i="2"/>
  <c r="G16" i="2"/>
  <c r="F28" i="2"/>
  <c r="H57" i="1"/>
  <c r="G42" i="2" l="1"/>
  <c r="G26" i="2"/>
  <c r="G43" i="2"/>
  <c r="G27" i="2"/>
  <c r="G44" i="2"/>
  <c r="G28" i="2"/>
  <c r="I57" i="1"/>
  <c r="H15" i="2"/>
  <c r="H14" i="2"/>
  <c r="H13" i="2"/>
  <c r="H16" i="2"/>
  <c r="G41" i="2"/>
  <c r="G25" i="2"/>
  <c r="H26" i="2" l="1"/>
  <c r="G49" i="2"/>
  <c r="H27" i="2"/>
  <c r="H28" i="2"/>
  <c r="J57" i="1"/>
  <c r="I14" i="2"/>
  <c r="I15" i="2"/>
  <c r="I13" i="2"/>
  <c r="I16" i="2"/>
  <c r="H25" i="2"/>
  <c r="G50" i="2"/>
  <c r="G48" i="2"/>
  <c r="I43" i="2" l="1"/>
  <c r="I27" i="2"/>
  <c r="I42" i="2"/>
  <c r="I26" i="2"/>
  <c r="I25" i="2"/>
  <c r="I41" i="2"/>
  <c r="I44" i="2"/>
  <c r="I28" i="2"/>
  <c r="K57" i="1"/>
  <c r="J14" i="2"/>
  <c r="J15" i="2"/>
  <c r="J13" i="2"/>
  <c r="J16" i="2"/>
  <c r="J26" i="2" l="1"/>
  <c r="J28" i="2"/>
  <c r="L57" i="1"/>
  <c r="K14" i="2"/>
  <c r="K15" i="2"/>
  <c r="K16" i="2"/>
  <c r="K13" i="2"/>
  <c r="I49" i="2"/>
  <c r="J25" i="2"/>
  <c r="I50" i="2"/>
  <c r="I48" i="2"/>
  <c r="J27" i="2"/>
  <c r="K42" i="2" l="1"/>
  <c r="K26" i="2"/>
  <c r="K41" i="2"/>
  <c r="K25" i="2"/>
  <c r="M57" i="1"/>
  <c r="L14" i="2"/>
  <c r="L15" i="2"/>
  <c r="L16" i="2"/>
  <c r="L13" i="2"/>
  <c r="K44" i="2"/>
  <c r="K28" i="2"/>
  <c r="K43" i="2"/>
  <c r="K27" i="2"/>
  <c r="L27" i="2" l="1"/>
  <c r="K48" i="2"/>
  <c r="K50" i="2"/>
  <c r="L26" i="2"/>
  <c r="L25" i="2"/>
  <c r="N57" i="1"/>
  <c r="M15" i="2"/>
  <c r="M14" i="2"/>
  <c r="M13" i="2"/>
  <c r="M16" i="2"/>
  <c r="L28" i="2"/>
  <c r="K47" i="2"/>
  <c r="K49" i="2"/>
  <c r="M28" i="2" l="1"/>
  <c r="O57" i="1"/>
  <c r="N14" i="2"/>
  <c r="N13" i="2"/>
  <c r="N15" i="2"/>
  <c r="N16" i="2"/>
  <c r="M27" i="2"/>
  <c r="M25" i="2"/>
  <c r="M26" i="2"/>
  <c r="N43" i="2" l="1"/>
  <c r="N27" i="2"/>
  <c r="N41" i="2"/>
  <c r="N25" i="2"/>
  <c r="N42" i="2"/>
  <c r="N26" i="2"/>
  <c r="N44" i="2"/>
  <c r="N28" i="2"/>
  <c r="P57" i="1"/>
  <c r="O14" i="2"/>
  <c r="O15" i="2"/>
  <c r="O13" i="2"/>
  <c r="O16" i="2"/>
  <c r="N47" i="2" l="1"/>
  <c r="Q57" i="1"/>
  <c r="P15" i="2"/>
  <c r="P14" i="2"/>
  <c r="P16" i="2"/>
  <c r="P13" i="2"/>
  <c r="N48" i="2"/>
  <c r="O26" i="2"/>
  <c r="O25" i="2"/>
  <c r="N50" i="2"/>
  <c r="O28" i="2"/>
  <c r="O27" i="2"/>
  <c r="N49" i="2"/>
  <c r="P43" i="2" l="1"/>
  <c r="P27" i="2"/>
  <c r="P41" i="2"/>
  <c r="P25" i="2"/>
  <c r="R57" i="1"/>
  <c r="Q15" i="2"/>
  <c r="Q14" i="2"/>
  <c r="Q13" i="2"/>
  <c r="Q16" i="2"/>
  <c r="P44" i="2"/>
  <c r="P28" i="2"/>
  <c r="P42" i="2"/>
  <c r="P26" i="2"/>
  <c r="P50" i="2" l="1"/>
  <c r="Q27" i="2"/>
  <c r="Q28" i="2"/>
  <c r="S57" i="1"/>
  <c r="R14" i="2"/>
  <c r="R15" i="2"/>
  <c r="R16" i="2"/>
  <c r="R13" i="2"/>
  <c r="P49" i="2"/>
  <c r="Q25" i="2"/>
  <c r="P47" i="2"/>
  <c r="P48" i="2"/>
  <c r="Q26" i="2"/>
  <c r="R42" i="2" l="1"/>
  <c r="R26" i="2"/>
  <c r="T57" i="1"/>
  <c r="S15" i="2"/>
  <c r="S14" i="2"/>
  <c r="S13" i="2"/>
  <c r="S16" i="2"/>
  <c r="R44" i="2"/>
  <c r="R28" i="2"/>
  <c r="R41" i="2"/>
  <c r="R25" i="2"/>
  <c r="R43" i="2"/>
  <c r="R27" i="2"/>
  <c r="S28" i="2" l="1"/>
  <c r="U57" i="1"/>
  <c r="T15" i="2"/>
  <c r="T14" i="2"/>
  <c r="T13" i="2"/>
  <c r="T16" i="2"/>
  <c r="R49" i="2"/>
  <c r="S25" i="2"/>
  <c r="R47" i="2"/>
  <c r="S26" i="2"/>
  <c r="R50" i="2"/>
  <c r="S27" i="2"/>
  <c r="R48" i="2"/>
  <c r="T25" i="2" l="1"/>
  <c r="T26" i="2"/>
  <c r="T27" i="2"/>
  <c r="T28" i="2"/>
  <c r="V57" i="1"/>
  <c r="U15" i="2"/>
  <c r="U14" i="2"/>
  <c r="U13" i="2"/>
  <c r="U16" i="2"/>
  <c r="U43" i="2" l="1"/>
  <c r="U49" i="2" s="1"/>
  <c r="U27" i="2"/>
  <c r="U44" i="2"/>
  <c r="U50" i="2" s="1"/>
  <c r="U28" i="2"/>
  <c r="W57" i="1"/>
  <c r="V14" i="2"/>
  <c r="V15" i="2"/>
  <c r="V13" i="2"/>
  <c r="V16" i="2"/>
  <c r="U41" i="2"/>
  <c r="U47" i="2" s="1"/>
  <c r="U25" i="2"/>
  <c r="U42" i="2"/>
  <c r="U48" i="2" s="1"/>
  <c r="U26" i="2"/>
  <c r="V26" i="2" l="1"/>
  <c r="X57" i="1"/>
  <c r="W15" i="2"/>
  <c r="W14" i="2"/>
  <c r="W13" i="2"/>
  <c r="W16" i="2"/>
  <c r="V28" i="2"/>
  <c r="V25" i="2"/>
  <c r="V27" i="2"/>
  <c r="W43" i="2" l="1"/>
  <c r="W49" i="2" s="1"/>
  <c r="W27" i="2"/>
  <c r="W44" i="2"/>
  <c r="W50" i="2" s="1"/>
  <c r="W28" i="2"/>
  <c r="Y57" i="1"/>
  <c r="X15" i="2"/>
  <c r="X14" i="2"/>
  <c r="X13" i="2"/>
  <c r="X16" i="2"/>
  <c r="W41" i="2"/>
  <c r="W47" i="2" s="1"/>
  <c r="W25" i="2"/>
  <c r="W42" i="2"/>
  <c r="W48" i="2" s="1"/>
  <c r="W26" i="2"/>
  <c r="X27" i="2" l="1"/>
  <c r="X28" i="2"/>
  <c r="Z57" i="1"/>
  <c r="Y14" i="2"/>
  <c r="Y16" i="2"/>
  <c r="Y15" i="2"/>
  <c r="Y13" i="2"/>
  <c r="X25" i="2"/>
  <c r="X26" i="2"/>
  <c r="Y27" i="2" l="1"/>
  <c r="Y28" i="2"/>
  <c r="Y26" i="2"/>
  <c r="Y25" i="2"/>
  <c r="AA57" i="1"/>
  <c r="Z16" i="2"/>
  <c r="Z14" i="2"/>
  <c r="Z15" i="2"/>
  <c r="Z13" i="2"/>
  <c r="Z28" i="2" l="1"/>
  <c r="AB57" i="1"/>
  <c r="AA14" i="2"/>
  <c r="AA15" i="2"/>
  <c r="AA13" i="2"/>
  <c r="AA16" i="2"/>
  <c r="Z25" i="2"/>
  <c r="Z27" i="2"/>
  <c r="Z26" i="2"/>
  <c r="AA26" i="2" l="1"/>
  <c r="AA28" i="2"/>
  <c r="AC57" i="1"/>
  <c r="AB14" i="2"/>
  <c r="AB15" i="2"/>
  <c r="AB13" i="2"/>
  <c r="AB16" i="2"/>
  <c r="AA25" i="2"/>
  <c r="AA27" i="2"/>
  <c r="AB41" i="2" l="1"/>
  <c r="AB47" i="2" s="1"/>
  <c r="AB25" i="2"/>
  <c r="AB43" i="2"/>
  <c r="AB49" i="2" s="1"/>
  <c r="AB27" i="2"/>
  <c r="AB42" i="2"/>
  <c r="AB48" i="2" s="1"/>
  <c r="AB26" i="2"/>
  <c r="AB44" i="2"/>
  <c r="AB50" i="2" s="1"/>
  <c r="AB28" i="2"/>
  <c r="AD57" i="1"/>
  <c r="AC15" i="2"/>
  <c r="AC14" i="2"/>
  <c r="AC13" i="2"/>
  <c r="AC16" i="2"/>
  <c r="AC27" i="2" l="1"/>
  <c r="AC28" i="2"/>
  <c r="AE57" i="1"/>
  <c r="AD15" i="2"/>
  <c r="AD14" i="2"/>
  <c r="AD13" i="2"/>
  <c r="AD16" i="2"/>
  <c r="AC25" i="2"/>
  <c r="AC26" i="2"/>
  <c r="AD44" i="2" l="1"/>
  <c r="AD50" i="2" s="1"/>
  <c r="AD28" i="2"/>
  <c r="AD41" i="2"/>
  <c r="AD47" i="2" s="1"/>
  <c r="AD25" i="2"/>
  <c r="AD42" i="2"/>
  <c r="AD48" i="2" s="1"/>
  <c r="AD26" i="2"/>
  <c r="AD43" i="2"/>
  <c r="AD49" i="2" s="1"/>
  <c r="AD27" i="2"/>
  <c r="AF57" i="1"/>
  <c r="AE14" i="2"/>
  <c r="AE15" i="2"/>
  <c r="AE13" i="2"/>
  <c r="AE16" i="2"/>
  <c r="AE26" i="2" l="1"/>
  <c r="AE28" i="2"/>
  <c r="AG57" i="1"/>
  <c r="AF15" i="2"/>
  <c r="AF14" i="2"/>
  <c r="AF13" i="2"/>
  <c r="AF16" i="2"/>
  <c r="AE25" i="2"/>
  <c r="AE27" i="2"/>
  <c r="AF25" i="2" l="1"/>
  <c r="AF27" i="2"/>
  <c r="AF28" i="2"/>
  <c r="AH57" i="1"/>
  <c r="AG15" i="2"/>
  <c r="AG14" i="2"/>
  <c r="AG13" i="2"/>
  <c r="AG16" i="2"/>
  <c r="AF26" i="2"/>
  <c r="AG43" i="2" l="1"/>
  <c r="AG49" i="2" s="1"/>
  <c r="AG27" i="2"/>
  <c r="AG44" i="2"/>
  <c r="AG50" i="2" s="1"/>
  <c r="AG28" i="2"/>
  <c r="AI57" i="1"/>
  <c r="AH15" i="2"/>
  <c r="AH14" i="2"/>
  <c r="AH13" i="2"/>
  <c r="AH16" i="2"/>
  <c r="AG41" i="2"/>
  <c r="AG47" i="2" s="1"/>
  <c r="AG25" i="2"/>
  <c r="AG42" i="2"/>
  <c r="AG48" i="2" s="1"/>
  <c r="AG26" i="2"/>
  <c r="AH27" i="2" l="1"/>
  <c r="AH28" i="2"/>
  <c r="AJ57" i="1"/>
  <c r="AI15" i="2"/>
  <c r="AI14" i="2"/>
  <c r="AI13" i="2"/>
  <c r="AI16" i="2"/>
  <c r="AH25" i="2"/>
  <c r="AH26" i="2"/>
  <c r="AI44" i="2" l="1"/>
  <c r="AI50" i="2" s="1"/>
  <c r="AI28" i="2"/>
  <c r="AI41" i="2"/>
  <c r="AI47" i="2" s="1"/>
  <c r="AI25" i="2"/>
  <c r="AI42" i="2"/>
  <c r="AI48" i="2" s="1"/>
  <c r="AI26" i="2"/>
  <c r="AI43" i="2"/>
  <c r="AI49" i="2" s="1"/>
  <c r="AI27" i="2"/>
  <c r="AK57" i="1"/>
  <c r="AJ15" i="2"/>
  <c r="AJ14" i="2"/>
  <c r="AJ13" i="2"/>
  <c r="AJ16" i="2"/>
  <c r="AJ26" i="2" l="1"/>
  <c r="AJ27" i="2"/>
  <c r="AL57" i="1"/>
  <c r="AK14" i="2"/>
  <c r="AK15" i="2"/>
  <c r="AK13" i="2"/>
  <c r="AK16" i="2"/>
  <c r="AJ28" i="2"/>
  <c r="AJ25" i="2"/>
  <c r="AK27" i="2" l="1"/>
  <c r="AK25" i="2"/>
  <c r="AK26" i="2"/>
  <c r="AK28" i="2"/>
  <c r="AM57" i="1"/>
  <c r="AL14" i="2"/>
  <c r="AL15" i="2"/>
  <c r="AL13" i="2"/>
  <c r="AL16" i="2"/>
  <c r="AL26" i="2" l="1"/>
  <c r="AN57" i="1"/>
  <c r="AM14" i="2"/>
  <c r="AM15" i="2"/>
  <c r="AM13" i="2"/>
  <c r="AM16" i="2"/>
  <c r="AL25" i="2"/>
  <c r="AL28" i="2"/>
  <c r="AL27" i="2"/>
  <c r="AM26" i="2" l="1"/>
  <c r="AM28" i="2"/>
  <c r="AO57" i="1"/>
  <c r="AN15" i="2"/>
  <c r="AN14" i="2"/>
  <c r="AN13" i="2"/>
  <c r="AN16" i="2"/>
  <c r="AM25" i="2"/>
  <c r="AM27" i="2"/>
  <c r="AN27" i="2" l="1"/>
  <c r="AN28" i="2"/>
  <c r="AP57" i="1"/>
  <c r="AO14" i="2"/>
  <c r="AO15" i="2"/>
  <c r="AO13" i="2"/>
  <c r="AO16" i="2"/>
  <c r="AN25" i="2"/>
  <c r="AN26" i="2"/>
  <c r="AO25" i="2" l="1"/>
  <c r="AO27" i="2"/>
  <c r="AO26" i="2"/>
  <c r="AO28" i="2"/>
  <c r="AQ57" i="1"/>
  <c r="AP14" i="2"/>
  <c r="AP15" i="2"/>
  <c r="AP13" i="2"/>
  <c r="AP16" i="2"/>
  <c r="AP42" i="2" l="1"/>
  <c r="AP48" i="2" s="1"/>
  <c r="AP26" i="2"/>
  <c r="AP44" i="2"/>
  <c r="AP50" i="2" s="1"/>
  <c r="AP28" i="2"/>
  <c r="AR57" i="1"/>
  <c r="AQ14" i="2"/>
  <c r="AQ15" i="2"/>
  <c r="AQ13" i="2"/>
  <c r="AQ16" i="2"/>
  <c r="AP41" i="2"/>
  <c r="AP47" i="2" s="1"/>
  <c r="AP25" i="2"/>
  <c r="AP43" i="2"/>
  <c r="AP49" i="2" s="1"/>
  <c r="AP27" i="2"/>
  <c r="AQ26" i="2" l="1"/>
  <c r="AQ28" i="2"/>
  <c r="AS57" i="1"/>
  <c r="AR14" i="2"/>
  <c r="AR15" i="2"/>
  <c r="AR13" i="2"/>
  <c r="AR16" i="2"/>
  <c r="AQ25" i="2"/>
  <c r="AQ27" i="2"/>
  <c r="AR25" i="2" l="1"/>
  <c r="AR27" i="2"/>
  <c r="AR26" i="2"/>
  <c r="AR28" i="2"/>
  <c r="AT57" i="1"/>
  <c r="AS14" i="2"/>
  <c r="AS15" i="2"/>
  <c r="AS13" i="2"/>
  <c r="AS16" i="2"/>
  <c r="AS26" i="2" l="1"/>
  <c r="AU57" i="1"/>
  <c r="AT15" i="2"/>
  <c r="AT14" i="2"/>
  <c r="AT16" i="2"/>
  <c r="AT13" i="2"/>
  <c r="AS25" i="2"/>
  <c r="AS28" i="2"/>
  <c r="AS27" i="2"/>
  <c r="AT27" i="2" l="1"/>
  <c r="AT25" i="2"/>
  <c r="AV57" i="1"/>
  <c r="AU15" i="2"/>
  <c r="AU14" i="2"/>
  <c r="AU16" i="2"/>
  <c r="AU13" i="2"/>
  <c r="AT28" i="2"/>
  <c r="AT26" i="2"/>
  <c r="AU28" i="2" l="1"/>
  <c r="AU26" i="2"/>
  <c r="AU27" i="2"/>
  <c r="AU25" i="2"/>
  <c r="AW57" i="1"/>
  <c r="AV15" i="2"/>
  <c r="AV14" i="2"/>
  <c r="AV16" i="2"/>
  <c r="AV13" i="2"/>
  <c r="AV27" i="2" l="1"/>
  <c r="AV25" i="2"/>
  <c r="AX57" i="1"/>
  <c r="AW15" i="2"/>
  <c r="AW14" i="2"/>
  <c r="AW16" i="2"/>
  <c r="AW13" i="2"/>
  <c r="AV28" i="2"/>
  <c r="AV26" i="2"/>
  <c r="AW43" i="2" l="1"/>
  <c r="AW49" i="2" s="1"/>
  <c r="AW27" i="2"/>
  <c r="AW41" i="2"/>
  <c r="AW47" i="2" s="1"/>
  <c r="AW25" i="2"/>
  <c r="AY57" i="1"/>
  <c r="AX15" i="2"/>
  <c r="AX14" i="2"/>
  <c r="AX16" i="2"/>
  <c r="AX13" i="2"/>
  <c r="AW44" i="2"/>
  <c r="AW50" i="2" s="1"/>
  <c r="AW28" i="2"/>
  <c r="AW42" i="2"/>
  <c r="AW48" i="2" s="1"/>
  <c r="AW26" i="2"/>
  <c r="AX27" i="2" l="1"/>
  <c r="AX25" i="2"/>
  <c r="AZ57" i="1"/>
  <c r="AY15" i="2"/>
  <c r="AY14" i="2"/>
  <c r="AY16" i="2"/>
  <c r="AY13" i="2"/>
  <c r="AX28" i="2"/>
  <c r="AX26" i="2"/>
  <c r="AY28" i="2" l="1"/>
  <c r="AY26" i="2"/>
  <c r="AY27" i="2"/>
  <c r="AY25" i="2"/>
  <c r="BA57" i="1"/>
  <c r="AZ15" i="2"/>
  <c r="AZ14" i="2"/>
  <c r="AZ16" i="2"/>
  <c r="AZ13" i="2"/>
  <c r="BB57" i="1" l="1"/>
  <c r="BA15" i="2"/>
  <c r="BA14" i="2"/>
  <c r="BA16" i="2"/>
  <c r="BA13" i="2"/>
  <c r="AZ25" i="2"/>
  <c r="AZ28" i="2"/>
  <c r="AZ27" i="2"/>
  <c r="AZ26" i="2"/>
  <c r="BA28" i="2" l="1"/>
  <c r="BA26" i="2"/>
  <c r="BA27" i="2"/>
  <c r="BA25" i="2"/>
  <c r="BC57" i="1"/>
  <c r="BB15" i="2"/>
  <c r="BB14" i="2"/>
  <c r="BB16" i="2"/>
  <c r="BB13" i="2"/>
  <c r="BD57" i="1" l="1"/>
  <c r="BC14" i="2"/>
  <c r="BC15" i="2"/>
  <c r="BC16" i="2"/>
  <c r="BC13" i="2"/>
  <c r="BB27" i="2"/>
  <c r="BB25" i="2"/>
  <c r="BB28" i="2"/>
  <c r="BB26" i="2"/>
  <c r="BC28" i="2" l="1"/>
  <c r="BC27" i="2"/>
  <c r="BC26" i="2"/>
  <c r="BC25" i="2"/>
  <c r="BE57" i="1"/>
  <c r="BD14" i="2"/>
  <c r="BD15" i="2"/>
  <c r="BD16" i="2"/>
  <c r="BD13" i="2"/>
  <c r="BD25" i="2" l="1"/>
  <c r="BF57" i="1"/>
  <c r="BE14" i="2"/>
  <c r="BE16" i="2"/>
  <c r="BE15" i="2"/>
  <c r="BE13" i="2"/>
  <c r="BD28" i="2"/>
  <c r="BD26" i="2"/>
  <c r="BD27" i="2"/>
  <c r="BE26" i="2" l="1"/>
  <c r="BE25" i="2"/>
  <c r="BG57" i="1"/>
  <c r="BF15" i="2"/>
  <c r="BF14" i="2"/>
  <c r="BF16" i="2"/>
  <c r="BF13" i="2"/>
  <c r="BE27" i="2"/>
  <c r="BE28" i="2"/>
  <c r="BF26" i="2" l="1"/>
  <c r="BF28" i="2"/>
  <c r="BF27" i="2"/>
  <c r="BF25" i="2"/>
  <c r="BH57" i="1"/>
  <c r="BG15" i="2"/>
  <c r="BG16" i="2"/>
  <c r="BG14" i="2"/>
  <c r="BG13" i="2"/>
  <c r="BG27" i="2" l="1"/>
  <c r="BI57" i="1"/>
  <c r="BH16" i="2"/>
  <c r="BH14" i="2"/>
  <c r="BH13" i="2"/>
  <c r="BH15" i="2"/>
  <c r="BG25" i="2"/>
  <c r="BG26" i="2"/>
  <c r="BG28" i="2"/>
  <c r="BH25" i="2" l="1"/>
  <c r="BH26" i="2"/>
  <c r="BH28" i="2"/>
  <c r="BH27" i="2"/>
  <c r="BJ57" i="1"/>
  <c r="BI13" i="2"/>
  <c r="BI15" i="2"/>
  <c r="BI14" i="2"/>
  <c r="BI16" i="2"/>
  <c r="BK57" i="1" l="1"/>
  <c r="BJ15" i="2"/>
  <c r="BJ27" i="2" s="1"/>
  <c r="BJ14" i="2"/>
  <c r="BJ26" i="2" s="1"/>
  <c r="BJ16" i="2"/>
  <c r="BJ28" i="2" s="1"/>
  <c r="BJ13" i="2"/>
  <c r="BJ25" i="2" s="1"/>
  <c r="BI41" i="2"/>
  <c r="BI47" i="2" s="1"/>
  <c r="BI25" i="2"/>
  <c r="BI44" i="2"/>
  <c r="BI50" i="2" s="1"/>
  <c r="BI28" i="2"/>
  <c r="BI42" i="2"/>
  <c r="BI48" i="2" s="1"/>
  <c r="BI26" i="2"/>
  <c r="BI43" i="2"/>
  <c r="BI49" i="2" s="1"/>
  <c r="BI27" i="2"/>
  <c r="BL57" i="1" l="1"/>
  <c r="BK15" i="2"/>
  <c r="BK27" i="2" s="1"/>
  <c r="BK13" i="2"/>
  <c r="BK25" i="2" s="1"/>
  <c r="BK14" i="2"/>
  <c r="BK26" i="2" s="1"/>
  <c r="BK16" i="2"/>
  <c r="BK28" i="2" s="1"/>
  <c r="BM57" i="1" l="1"/>
  <c r="BL15" i="2"/>
  <c r="BL27" i="2" s="1"/>
  <c r="BL13" i="2"/>
  <c r="BL25" i="2" s="1"/>
  <c r="BL14" i="2"/>
  <c r="BL26" i="2" s="1"/>
  <c r="BL16" i="2"/>
  <c r="BL28" i="2" s="1"/>
  <c r="BM16" i="2" l="1"/>
  <c r="BM28" i="2" s="1"/>
  <c r="BM15" i="2"/>
  <c r="BM27" i="2" s="1"/>
  <c r="BM14" i="2"/>
  <c r="BM26" i="2" s="1"/>
  <c r="BM13" i="2"/>
  <c r="BM25" i="2" s="1"/>
</calcChain>
</file>

<file path=xl/sharedStrings.xml><?xml version="1.0" encoding="utf-8"?>
<sst xmlns="http://schemas.openxmlformats.org/spreadsheetml/2006/main" count="511" uniqueCount="186">
  <si>
    <t>Blank</t>
  </si>
  <si>
    <t>Standard</t>
  </si>
  <si>
    <t>Flow cell no.</t>
  </si>
  <si>
    <t>Name</t>
  </si>
  <si>
    <t>Feed [g]</t>
  </si>
  <si>
    <t>Seed [g]</t>
  </si>
  <si>
    <t>AMPTS II set up</t>
  </si>
  <si>
    <t>pH</t>
  </si>
  <si>
    <t>Volume [ml]</t>
  </si>
  <si>
    <t>Day</t>
  </si>
  <si>
    <t>Seed</t>
  </si>
  <si>
    <t>Cumulative biogas production</t>
  </si>
  <si>
    <t>F</t>
  </si>
  <si>
    <t>Enzyme</t>
  </si>
  <si>
    <t>VSFeed[%]</t>
  </si>
  <si>
    <t>VSSeed[%]</t>
  </si>
  <si>
    <t>Dish #</t>
  </si>
  <si>
    <t>TS [%]</t>
  </si>
  <si>
    <t>VS[%]</t>
  </si>
  <si>
    <t>Seed - Digestate</t>
  </si>
  <si>
    <t>Feed - Sludge</t>
  </si>
  <si>
    <t>VA</t>
  </si>
  <si>
    <t>VIIIB</t>
  </si>
  <si>
    <t>Empty [g]</t>
  </si>
  <si>
    <t>Wet [g]</t>
  </si>
  <si>
    <t>105C [g]</t>
  </si>
  <si>
    <t>550C [g]</t>
  </si>
  <si>
    <t xml:space="preserve">Blank </t>
  </si>
  <si>
    <r>
      <t>TS</t>
    </r>
    <r>
      <rPr>
        <b/>
        <sz val="8"/>
        <color rgb="FF000000"/>
        <rFont val="Arial"/>
        <family val="2"/>
      </rPr>
      <t>end</t>
    </r>
    <r>
      <rPr>
        <b/>
        <sz val="11"/>
        <color rgb="FF000000"/>
        <rFont val="Arial"/>
        <family val="2"/>
        <charset val="238"/>
      </rPr>
      <t xml:space="preserve"> [g/l]</t>
    </r>
  </si>
  <si>
    <r>
      <t>VS</t>
    </r>
    <r>
      <rPr>
        <b/>
        <vertAlign val="subscript"/>
        <sz val="11"/>
        <color rgb="FF000000"/>
        <rFont val="Arial"/>
        <family val="2"/>
        <charset val="238"/>
      </rPr>
      <t>in</t>
    </r>
    <r>
      <rPr>
        <b/>
        <sz val="11"/>
        <color rgb="FF000000"/>
        <rFont val="Arial"/>
        <family val="2"/>
        <charset val="238"/>
      </rPr>
      <t xml:space="preserve"> [g/l]</t>
    </r>
  </si>
  <si>
    <t>pH initial</t>
  </si>
  <si>
    <t>TSin [g/l]</t>
  </si>
  <si>
    <t>SD</t>
  </si>
  <si>
    <t>Enzyme [U/g TS]</t>
  </si>
  <si>
    <t>U/gTS</t>
  </si>
  <si>
    <t>V Feed</t>
  </si>
  <si>
    <t>TS Feed [%]</t>
  </si>
  <si>
    <t>Enzyme dose</t>
  </si>
  <si>
    <t>Enzyme volume</t>
  </si>
  <si>
    <t>Activity</t>
  </si>
  <si>
    <t>U</t>
  </si>
  <si>
    <t>Control</t>
  </si>
  <si>
    <t>Enzyme [ml]</t>
  </si>
  <si>
    <t>g TS Feed</t>
  </si>
  <si>
    <t>U/V  Feed</t>
  </si>
  <si>
    <t>HRT</t>
  </si>
  <si>
    <t>OLR</t>
  </si>
  <si>
    <t>Fresh substrate [ml]</t>
  </si>
  <si>
    <t>TSFeed[%]</t>
  </si>
  <si>
    <t>TSSeed[%]</t>
  </si>
  <si>
    <t>CEL200 M W F</t>
  </si>
  <si>
    <t>CEL200 M</t>
  </si>
  <si>
    <t>CEL200 2nd M</t>
  </si>
  <si>
    <t>CEL200 MWF</t>
  </si>
  <si>
    <t>CEL200 2ND M</t>
  </si>
  <si>
    <t>Flow Cell nr.</t>
  </si>
  <si>
    <t>Substrate VS/COD amount [g]</t>
  </si>
  <si>
    <t>Inoculum VS/COD amount [g]</t>
  </si>
  <si>
    <t>CEL200</t>
  </si>
  <si>
    <t>SD Control</t>
  </si>
  <si>
    <r>
      <t>VS</t>
    </r>
    <r>
      <rPr>
        <b/>
        <vertAlign val="subscript"/>
        <sz val="11"/>
        <color rgb="FF000000"/>
        <rFont val="Arial"/>
        <family val="2"/>
        <charset val="238"/>
      </rPr>
      <t>average</t>
    </r>
    <r>
      <rPr>
        <b/>
        <sz val="11"/>
        <color rgb="FF000000"/>
        <rFont val="Arial"/>
        <family val="2"/>
        <charset val="238"/>
      </rPr>
      <t xml:space="preserve"> [g/l]</t>
    </r>
  </si>
  <si>
    <t>SD MWF</t>
  </si>
  <si>
    <t>SD M</t>
  </si>
  <si>
    <t>SD 2ND M</t>
  </si>
  <si>
    <t>Sludge</t>
  </si>
  <si>
    <t>Biogas</t>
  </si>
  <si>
    <t>Alternate day</t>
  </si>
  <si>
    <t>Weekly</t>
  </si>
  <si>
    <t>Alternate week</t>
  </si>
  <si>
    <t>Cumulative biogas ml/g of VS added</t>
  </si>
  <si>
    <t>Cumulative Methane [ml/VS added]</t>
  </si>
  <si>
    <t>VS feed</t>
  </si>
  <si>
    <t>Vs seed</t>
  </si>
  <si>
    <t>Vs total</t>
  </si>
  <si>
    <t>VS %wet</t>
  </si>
  <si>
    <t>Seed (only)</t>
  </si>
  <si>
    <t>Seed (+enzyme)</t>
  </si>
  <si>
    <t>Lun</t>
  </si>
  <si>
    <t>Mer</t>
  </si>
  <si>
    <t xml:space="preserve">Ven </t>
  </si>
  <si>
    <t xml:space="preserve">Lun </t>
  </si>
  <si>
    <t>Ven</t>
  </si>
  <si>
    <t>Cumulative Biogas (seed subtracted) ml/g of VS added</t>
  </si>
  <si>
    <t>Methane percentage (%)</t>
  </si>
  <si>
    <t>Seed CH4 [%]</t>
  </si>
  <si>
    <t>Sludge CH4 [%]</t>
  </si>
  <si>
    <t>Cumulative methane (seed subtracted) ml/g of VS added</t>
  </si>
  <si>
    <t>Average</t>
  </si>
  <si>
    <t>Sludge +Enzyme (6HRT)</t>
  </si>
  <si>
    <t>Sludge +Enzyme (2HRT)</t>
  </si>
  <si>
    <t>Sludge +Enzyme (1HRT)</t>
  </si>
  <si>
    <t>Seed Volume [Nml]</t>
  </si>
  <si>
    <t>Seed + Enzyme Volume [Nml]</t>
  </si>
  <si>
    <t>Sludge Volume [Nml]</t>
  </si>
  <si>
    <t>Sludge +Enzyme (6HRT)
Volume [Nml]</t>
  </si>
  <si>
    <t>Sludge +Enzyme (2HRT)
Volume [Nml]</t>
  </si>
  <si>
    <t>Sludge +Enzyme (1HRT)
Volume [Nml]</t>
  </si>
  <si>
    <t>Seed+
Enzyme</t>
  </si>
  <si>
    <t>Seed + Enzyme CH4 [%]</t>
  </si>
  <si>
    <t>Sludge + Enzyme (6HRT) CH4 [%]</t>
  </si>
  <si>
    <t>Sludge + Enzyme (2HRT) CH4 [%]</t>
  </si>
  <si>
    <t>Sludge + Enzyme (1HRT) CH4 [%]</t>
  </si>
  <si>
    <t>Sludge + Enzyme (1 HRT)</t>
  </si>
  <si>
    <t>Sludge + Enzyme (2 HRT)</t>
  </si>
  <si>
    <t>Sludge + Enzyme (6 HRT)</t>
  </si>
  <si>
    <t>VS added over time</t>
  </si>
  <si>
    <t>VS added every feed</t>
  </si>
  <si>
    <t xml:space="preserve">Seed Volume Nml/gVS </t>
  </si>
  <si>
    <t xml:space="preserve">Seed + Enzyme Volume Nml/gVS </t>
  </si>
  <si>
    <t xml:space="preserve">Sludge Volume Nml/gVS </t>
  </si>
  <si>
    <t xml:space="preserve">Sludge +Enzyme (6HRT)
Volume Nml/gVS </t>
  </si>
  <si>
    <t xml:space="preserve">Sludge +Enzyme (2HRT)
Volume Nml/gVS </t>
  </si>
  <si>
    <t xml:space="preserve">Sludge +Enzyme (1HRT)
Volume Nml/gVS </t>
  </si>
  <si>
    <t>Seed + Enzyme Volume Nml/gVS (average)</t>
  </si>
  <si>
    <t>Seed + Enzyme CH4 [%] Average</t>
  </si>
  <si>
    <t>Volumes of methane</t>
  </si>
  <si>
    <t>Seed CH4 [ml/gVS]</t>
  </si>
  <si>
    <t>Seed + Enzyme CH4 [ml/gVS]</t>
  </si>
  <si>
    <t>Sludge CH4 [ml/gVS]</t>
  </si>
  <si>
    <t>Sludge + Enzyme (6HRT) CH4 [ml/gVS]</t>
  </si>
  <si>
    <t>Sludge + Enzyme (2HRT) CH4 [ml/gVS]</t>
  </si>
  <si>
    <t>Sludge + Enzyme (1HRT) CH4 [ml/gVS]</t>
  </si>
  <si>
    <t xml:space="preserve">Sludge CH4 (ml/gVS) </t>
  </si>
  <si>
    <t>Sludge + Enzyme (6HRT) CH4 (ml/gVS)</t>
  </si>
  <si>
    <t>Sludge + Enzyme (2HRT) CH4 (ml/gVS)</t>
  </si>
  <si>
    <t>Sludge + Enzyme (1HRT) CH4 (ml/gVS)</t>
  </si>
  <si>
    <t xml:space="preserve">Sludge +Enzyme (6/HRT)
Volume Nml/gVS </t>
  </si>
  <si>
    <t xml:space="preserve">Sludge +Enzyme (2/HRT)
Volume Nml/gVS </t>
  </si>
  <si>
    <t xml:space="preserve">Sludge </t>
  </si>
  <si>
    <t>Methane</t>
  </si>
  <si>
    <t>SD Sludge only</t>
  </si>
  <si>
    <t>SD Sludge + enzyme (6HRT)</t>
  </si>
  <si>
    <t>SD Sludge + enzyme (2HRT)</t>
  </si>
  <si>
    <t>SD Sludge + enzyme (1HRT)</t>
  </si>
  <si>
    <t xml:space="preserve">Sludge Nml/gVS </t>
  </si>
  <si>
    <t xml:space="preserve">Sludge + Enzyme (6 times/HRT) </t>
  </si>
  <si>
    <t xml:space="preserve">Sludge +Enzyme (2 times/HRT) </t>
  </si>
  <si>
    <t xml:space="preserve">Sludge +Enzyme (1 time/HRT) </t>
  </si>
  <si>
    <t xml:space="preserve">Sludge +Enzyme (6times/HRT)
</t>
  </si>
  <si>
    <t xml:space="preserve">Sludge +Enzyme (2times/HRT)
</t>
  </si>
  <si>
    <t xml:space="preserve">Sludge +Enzyme (1time/HRT)
</t>
  </si>
  <si>
    <t xml:space="preserve">Sludge +Enzyme (Pre-Digestion) </t>
  </si>
  <si>
    <t xml:space="preserve">Sludge +Enzyme (Post-Digestion) </t>
  </si>
  <si>
    <t>Pre</t>
  </si>
  <si>
    <t>Anova: Single Factor</t>
  </si>
  <si>
    <t>SUMMARY</t>
  </si>
  <si>
    <t>Groups</t>
  </si>
  <si>
    <t>Count</t>
  </si>
  <si>
    <t>Sum</t>
  </si>
  <si>
    <t>Variance</t>
  </si>
  <si>
    <t>Column 1</t>
  </si>
  <si>
    <t>Column 2</t>
  </si>
  <si>
    <t>ANOVA</t>
  </si>
  <si>
    <t>Source of Variation</t>
  </si>
  <si>
    <t>SS</t>
  </si>
  <si>
    <t>df</t>
  </si>
  <si>
    <t>MS</t>
  </si>
  <si>
    <t>P-value</t>
  </si>
  <si>
    <t>F crit</t>
  </si>
  <si>
    <t>Between Groups</t>
  </si>
  <si>
    <t>Within Groups</t>
  </si>
  <si>
    <t>Total</t>
  </si>
  <si>
    <t>POST</t>
  </si>
  <si>
    <t xml:space="preserve">PRE </t>
  </si>
  <si>
    <t>Sludge methane %</t>
  </si>
  <si>
    <t>Daily</t>
  </si>
  <si>
    <t>gVS added between days 61-64</t>
  </si>
  <si>
    <t>Sludge Volume [Nml]/gVS</t>
  </si>
  <si>
    <t>Sludge +Enzyme (2HRT) Volume [Nml]/gVS</t>
  </si>
  <si>
    <t>Sludge +Enzyme (1HRT) Volume [Nml]/gVS</t>
  </si>
  <si>
    <t>Volume - Seed</t>
  </si>
  <si>
    <t>SD sludge</t>
  </si>
  <si>
    <t>SD 2HRT</t>
  </si>
  <si>
    <t>SD 1HRT</t>
  </si>
  <si>
    <t>Seed+enzyme</t>
  </si>
  <si>
    <t>Daily production days 61-64</t>
  </si>
  <si>
    <t>Seed only</t>
  </si>
  <si>
    <t>SD Seed</t>
  </si>
  <si>
    <t>Post-AD dose</t>
  </si>
  <si>
    <t>Pre-AD dose</t>
  </si>
  <si>
    <t>Post-AD</t>
  </si>
  <si>
    <t>Pre-AD</t>
  </si>
  <si>
    <t xml:space="preserve">Sludge +Enzyme (Pre-AD)
</t>
  </si>
  <si>
    <t xml:space="preserve">Sludge +Enzyme (Post_AD)
Volume Nml/gVS </t>
  </si>
  <si>
    <t xml:space="preserve">Sludge +Enzyme (Post-AD)
Volume Nml/gVS </t>
  </si>
  <si>
    <t xml:space="preserve">Sludge +Enzyme (Post-AD)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</si>
</sst>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0000"/>
    <numFmt numFmtId="166" formatCode="0.000000"/>
    <numFmt numFmtId="167" formatCode="_-[$€-2]* #,##0.00_-;\-[$€-2]* #,##0.00_-;_-[$€-2]* &quot;-&quot;??_-"/>
    <numFmt numFmtId="168" formatCode="0.0000"/>
    <numFmt numFmtId="172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vertAlign val="subscript"/>
      <sz val="11"/>
      <color rgb="FF000000"/>
      <name val="Arial"/>
      <family val="2"/>
      <charset val="238"/>
    </font>
    <font>
      <b/>
      <sz val="8"/>
      <color rgb="FF000000"/>
      <name val="Arial"/>
      <family val="2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0"/>
      <name val="Trebuchet MS"/>
      <family val="2"/>
    </font>
    <font>
      <b/>
      <sz val="10"/>
      <color indexed="9"/>
      <name val="Trebuchet MS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E0F0D0"/>
        <bgColor indexed="64"/>
      </patternFill>
    </fill>
    <fill>
      <patternFill patternType="solid">
        <fgColor rgb="FFC0D0B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7" fillId="0" borderId="0" applyFont="0" applyFill="0" applyBorder="0" applyAlignment="0" applyProtection="0"/>
    <xf numFmtId="0" fontId="8" fillId="0" borderId="0">
      <alignment horizontal="left" wrapText="1"/>
    </xf>
    <xf numFmtId="0" fontId="9" fillId="4" borderId="0">
      <alignment horizontal="right"/>
    </xf>
    <xf numFmtId="0" fontId="8" fillId="5" borderId="0">
      <alignment horizontal="right" wrapText="1"/>
    </xf>
    <xf numFmtId="0" fontId="8" fillId="6" borderId="0">
      <alignment horizontal="right" wrapText="1"/>
    </xf>
    <xf numFmtId="167" fontId="7" fillId="0" borderId="0" applyFont="0" applyFill="0" applyBorder="0" applyAlignment="0" applyProtection="0"/>
  </cellStyleXfs>
  <cellXfs count="201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6" fillId="0" borderId="1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0" xfId="0" applyFont="1"/>
    <xf numFmtId="0" fontId="0" fillId="0" borderId="0" xfId="0" applyFill="1" applyBorder="1"/>
    <xf numFmtId="165" fontId="0" fillId="0" borderId="0" xfId="0" applyNumberFormat="1" applyFill="1" applyBorder="1"/>
    <xf numFmtId="0" fontId="1" fillId="0" borderId="0" xfId="0" applyFont="1" applyFill="1" applyBorder="1"/>
    <xf numFmtId="0" fontId="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8" fillId="0" borderId="0" xfId="2" applyNumberFormat="1" applyFont="1" applyFill="1" applyBorder="1" applyAlignment="1" applyProtection="1">
      <alignment horizontal="left" wrapText="1"/>
    </xf>
    <xf numFmtId="0" fontId="9" fillId="4" borderId="0" xfId="3" applyNumberFormat="1" applyFont="1" applyFill="1" applyBorder="1" applyAlignment="1" applyProtection="1">
      <alignment horizontal="right"/>
    </xf>
    <xf numFmtId="0" fontId="8" fillId="5" borderId="0" xfId="4" applyNumberFormat="1" applyFont="1" applyFill="1" applyBorder="1" applyAlignment="1" applyProtection="1">
      <alignment horizontal="right" wrapText="1"/>
    </xf>
    <xf numFmtId="0" fontId="10" fillId="7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/>
    <xf numFmtId="2" fontId="1" fillId="0" borderId="9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164" fontId="1" fillId="0" borderId="0" xfId="0" applyNumberFormat="1" applyFont="1" applyFill="1"/>
    <xf numFmtId="0" fontId="1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2" fontId="1" fillId="3" borderId="9" xfId="0" applyNumberFormat="1" applyFont="1" applyFill="1" applyBorder="1" applyAlignment="1">
      <alignment horizontal="left"/>
    </xf>
    <xf numFmtId="168" fontId="1" fillId="9" borderId="0" xfId="0" applyNumberFormat="1" applyFont="1" applyFill="1" applyBorder="1"/>
    <xf numFmtId="168" fontId="1" fillId="10" borderId="0" xfId="0" applyNumberFormat="1" applyFont="1" applyFill="1"/>
    <xf numFmtId="168" fontId="1" fillId="8" borderId="13" xfId="0" applyNumberFormat="1" applyFont="1" applyFill="1" applyBorder="1" applyAlignment="1">
      <alignment horizontal="center"/>
    </xf>
    <xf numFmtId="0" fontId="1" fillId="0" borderId="0" xfId="0" applyFont="1" applyAlignment="1"/>
    <xf numFmtId="0" fontId="14" fillId="3" borderId="0" xfId="0" applyFont="1" applyFill="1"/>
    <xf numFmtId="164" fontId="1" fillId="0" borderId="0" xfId="0" applyNumberFormat="1" applyFont="1" applyAlignment="1">
      <alignment horizontal="right"/>
    </xf>
    <xf numFmtId="0" fontId="0" fillId="0" borderId="0" xfId="0" applyFont="1"/>
    <xf numFmtId="165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Fill="1" applyBorder="1"/>
    <xf numFmtId="165" fontId="0" fillId="0" borderId="0" xfId="0" applyNumberFormat="1" applyFont="1" applyFill="1" applyBorder="1"/>
    <xf numFmtId="0" fontId="0" fillId="0" borderId="0" xfId="0" applyFont="1" applyBorder="1" applyAlignment="1">
      <alignment horizontal="center"/>
    </xf>
    <xf numFmtId="166" fontId="0" fillId="0" borderId="0" xfId="0" applyNumberFormat="1" applyFont="1"/>
    <xf numFmtId="168" fontId="0" fillId="0" borderId="0" xfId="0" applyNumberFormat="1" applyFont="1" applyFill="1" applyBorder="1"/>
    <xf numFmtId="168" fontId="0" fillId="0" borderId="0" xfId="0" applyNumberFormat="1" applyFont="1"/>
    <xf numFmtId="0" fontId="0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/>
    <xf numFmtId="2" fontId="0" fillId="0" borderId="0" xfId="0" applyNumberFormat="1" applyFont="1"/>
    <xf numFmtId="164" fontId="0" fillId="0" borderId="0" xfId="0" applyNumberFormat="1" applyFont="1"/>
    <xf numFmtId="2" fontId="0" fillId="0" borderId="0" xfId="0" applyNumberFormat="1"/>
    <xf numFmtId="164" fontId="0" fillId="0" borderId="0" xfId="0" applyNumberFormat="1" applyFont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1" fillId="0" borderId="8" xfId="0" applyFont="1" applyFill="1" applyBorder="1"/>
    <xf numFmtId="164" fontId="3" fillId="2" borderId="4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/>
    <xf numFmtId="0" fontId="0" fillId="0" borderId="15" xfId="0" applyBorder="1"/>
    <xf numFmtId="164" fontId="0" fillId="0" borderId="12" xfId="0" applyNumberFormat="1" applyBorder="1"/>
    <xf numFmtId="164" fontId="0" fillId="0" borderId="0" xfId="0" applyNumberFormat="1"/>
    <xf numFmtId="10" fontId="0" fillId="0" borderId="0" xfId="1" applyNumberFormat="1" applyFont="1"/>
    <xf numFmtId="0" fontId="0" fillId="0" borderId="0" xfId="0" applyAlignment="1">
      <alignment vertical="center"/>
    </xf>
    <xf numFmtId="0" fontId="10" fillId="0" borderId="0" xfId="0" applyFont="1" applyBorder="1" applyAlignment="1">
      <alignment horizontal="center" vertical="center"/>
    </xf>
    <xf numFmtId="9" fontId="0" fillId="0" borderId="0" xfId="1" applyFont="1"/>
    <xf numFmtId="0" fontId="0" fillId="0" borderId="0" xfId="0" applyFill="1" applyAlignment="1">
      <alignment horizontal="right"/>
    </xf>
    <xf numFmtId="2" fontId="1" fillId="3" borderId="11" xfId="0" applyNumberFormat="1" applyFont="1" applyFill="1" applyBorder="1" applyAlignment="1">
      <alignment horizontal="left"/>
    </xf>
    <xf numFmtId="172" fontId="0" fillId="0" borderId="0" xfId="0" applyNumberFormat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0" fontId="1" fillId="0" borderId="16" xfId="0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4" xfId="0" applyFont="1" applyBorder="1"/>
    <xf numFmtId="0" fontId="1" fillId="0" borderId="4" xfId="0" applyFont="1" applyFill="1" applyBorder="1" applyAlignment="1">
      <alignment horizontal="left" vertical="center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3" xfId="0" applyBorder="1"/>
    <xf numFmtId="0" fontId="0" fillId="0" borderId="21" xfId="0" applyBorder="1"/>
    <xf numFmtId="0" fontId="0" fillId="0" borderId="16" xfId="0" applyFont="1" applyBorder="1"/>
    <xf numFmtId="0" fontId="0" fillId="0" borderId="17" xfId="0" applyFont="1" applyBorder="1"/>
    <xf numFmtId="0" fontId="0" fillId="0" borderId="16" xfId="0" applyBorder="1"/>
    <xf numFmtId="0" fontId="0" fillId="0" borderId="0" xfId="0" applyFill="1"/>
    <xf numFmtId="0" fontId="10" fillId="7" borderId="0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 wrapText="1"/>
    </xf>
    <xf numFmtId="0" fontId="8" fillId="0" borderId="0" xfId="2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5" borderId="0" xfId="4" applyNumberFormat="1" applyFont="1" applyFill="1" applyBorder="1" applyAlignment="1" applyProtection="1">
      <alignment horizontal="center" vertical="center" wrapText="1"/>
    </xf>
    <xf numFmtId="0" fontId="8" fillId="5" borderId="16" xfId="4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7" borderId="0" xfId="4" applyNumberFormat="1" applyFont="1" applyFill="1" applyBorder="1" applyAlignment="1" applyProtection="1">
      <alignment horizontal="center" vertical="center" wrapText="1"/>
    </xf>
    <xf numFmtId="1" fontId="11" fillId="0" borderId="0" xfId="0" applyNumberFormat="1" applyFont="1" applyBorder="1" applyAlignment="1">
      <alignment horizontal="center" vertical="center"/>
    </xf>
    <xf numFmtId="1" fontId="11" fillId="3" borderId="0" xfId="0" applyNumberFormat="1" applyFont="1" applyFill="1" applyBorder="1" applyAlignment="1">
      <alignment horizontal="center" vertical="center"/>
    </xf>
    <xf numFmtId="1" fontId="11" fillId="3" borderId="16" xfId="0" applyNumberFormat="1" applyFont="1" applyFill="1" applyBorder="1" applyAlignment="1">
      <alignment horizontal="center" vertical="center"/>
    </xf>
    <xf numFmtId="1" fontId="11" fillId="3" borderId="4" xfId="0" applyNumberFormat="1" applyFont="1" applyFill="1" applyBorder="1" applyAlignment="1">
      <alignment horizontal="center" vertical="center"/>
    </xf>
    <xf numFmtId="1" fontId="11" fillId="3" borderId="17" xfId="0" applyNumberFormat="1" applyFont="1" applyFill="1" applyBorder="1" applyAlignment="1">
      <alignment horizontal="center" vertical="center"/>
    </xf>
    <xf numFmtId="1" fontId="11" fillId="0" borderId="18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Alignment="1">
      <alignment horizontal="center"/>
    </xf>
    <xf numFmtId="0" fontId="16" fillId="0" borderId="0" xfId="0" applyFont="1"/>
    <xf numFmtId="1" fontId="15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20" xfId="0" applyNumberFormat="1" applyBorder="1"/>
    <xf numFmtId="0" fontId="1" fillId="7" borderId="0" xfId="0" applyFont="1" applyFill="1"/>
    <xf numFmtId="0" fontId="0" fillId="0" borderId="23" xfId="0" applyBorder="1"/>
    <xf numFmtId="0" fontId="0" fillId="0" borderId="24" xfId="0" applyBorder="1"/>
    <xf numFmtId="172" fontId="0" fillId="0" borderId="0" xfId="0" applyNumberFormat="1" applyFill="1" applyAlignment="1">
      <alignment horizontal="center" vertical="center"/>
    </xf>
    <xf numFmtId="172" fontId="0" fillId="0" borderId="18" xfId="0" applyNumberFormat="1" applyFill="1" applyBorder="1" applyAlignment="1">
      <alignment horizontal="center" vertical="center"/>
    </xf>
    <xf numFmtId="172" fontId="14" fillId="0" borderId="18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4" borderId="0" xfId="3" applyNumberFormat="1" applyFont="1" applyFill="1" applyBorder="1" applyAlignment="1" applyProtection="1">
      <alignment horizontal="left" vertical="center"/>
    </xf>
    <xf numFmtId="0" fontId="0" fillId="0" borderId="0" xfId="0" applyFill="1" applyAlignment="1">
      <alignment horizontal="left" vertical="center"/>
    </xf>
    <xf numFmtId="0" fontId="8" fillId="5" borderId="22" xfId="4" applyNumberFormat="1" applyFont="1" applyFill="1" applyBorder="1" applyAlignment="1" applyProtection="1">
      <alignment horizontal="center" vertical="center" wrapText="1"/>
    </xf>
    <xf numFmtId="16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 wrapText="1"/>
    </xf>
    <xf numFmtId="172" fontId="14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 horizontal="center"/>
    </xf>
    <xf numFmtId="172" fontId="0" fillId="0" borderId="0" xfId="0" applyNumberFormat="1" applyFill="1" applyAlignment="1">
      <alignment horizontal="center"/>
    </xf>
    <xf numFmtId="0" fontId="0" fillId="12" borderId="0" xfId="0" applyFill="1" applyAlignment="1">
      <alignment horizontal="left" vertical="center"/>
    </xf>
    <xf numFmtId="172" fontId="0" fillId="12" borderId="0" xfId="0" applyNumberFormat="1" applyFill="1" applyAlignment="1">
      <alignment horizontal="center" vertical="center"/>
    </xf>
    <xf numFmtId="172" fontId="14" fillId="12" borderId="18" xfId="0" applyNumberFormat="1" applyFont="1" applyFill="1" applyBorder="1" applyAlignment="1">
      <alignment horizontal="center" vertical="center"/>
    </xf>
    <xf numFmtId="0" fontId="0" fillId="12" borderId="0" xfId="0" applyFill="1"/>
    <xf numFmtId="172" fontId="0" fillId="12" borderId="0" xfId="0" applyNumberFormat="1" applyFill="1" applyAlignment="1">
      <alignment horizontal="center"/>
    </xf>
    <xf numFmtId="0" fontId="1" fillId="0" borderId="0" xfId="0" applyFont="1" applyAlignment="1">
      <alignment horizontal="center" vertical="center"/>
    </xf>
    <xf numFmtId="9" fontId="0" fillId="0" borderId="0" xfId="1" applyFont="1" applyAlignment="1">
      <alignment horizontal="center"/>
    </xf>
    <xf numFmtId="0" fontId="0" fillId="0" borderId="22" xfId="0" applyBorder="1" applyAlignment="1">
      <alignment horizontal="center" vertical="center"/>
    </xf>
    <xf numFmtId="2" fontId="19" fillId="0" borderId="22" xfId="0" applyNumberFormat="1" applyFont="1" applyBorder="1" applyAlignment="1">
      <alignment horizontal="center" vertical="center"/>
    </xf>
    <xf numFmtId="0" fontId="17" fillId="0" borderId="22" xfId="0" applyFont="1" applyBorder="1" applyAlignment="1">
      <alignment vertical="center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 vertical="center"/>
    </xf>
    <xf numFmtId="0" fontId="0" fillId="0" borderId="3" xfId="0" applyFill="1" applyBorder="1" applyAlignment="1"/>
    <xf numFmtId="0" fontId="20" fillId="0" borderId="14" xfId="0" applyFont="1" applyFill="1" applyBorder="1" applyAlignment="1">
      <alignment horizontal="center"/>
    </xf>
    <xf numFmtId="0" fontId="0" fillId="3" borderId="0" xfId="0" applyFill="1" applyAlignment="1">
      <alignment horizontal="left" vertical="center"/>
    </xf>
    <xf numFmtId="172" fontId="0" fillId="3" borderId="0" xfId="0" applyNumberFormat="1" applyFill="1" applyAlignment="1">
      <alignment horizontal="center" vertical="center"/>
    </xf>
    <xf numFmtId="172" fontId="14" fillId="3" borderId="18" xfId="0" applyNumberFormat="1" applyFont="1" applyFill="1" applyBorder="1" applyAlignment="1">
      <alignment horizontal="center" vertical="center"/>
    </xf>
    <xf numFmtId="0" fontId="0" fillId="3" borderId="0" xfId="0" applyFill="1"/>
    <xf numFmtId="17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0" fillId="0" borderId="8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3" borderId="0" xfId="0" applyFont="1" applyFill="1" applyAlignment="1">
      <alignment horizontal="right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2" fontId="11" fillId="0" borderId="0" xfId="0" applyNumberFormat="1" applyFont="1" applyFill="1" applyBorder="1" applyAlignment="1">
      <alignment horizontal="center" vertical="center"/>
    </xf>
    <xf numFmtId="1" fontId="1" fillId="13" borderId="0" xfId="0" applyNumberFormat="1" applyFont="1" applyFill="1"/>
    <xf numFmtId="0" fontId="1" fillId="13" borderId="0" xfId="0" applyFont="1" applyFill="1" applyAlignment="1">
      <alignment horizontal="center" vertical="top" wrapText="1"/>
    </xf>
    <xf numFmtId="0" fontId="1" fillId="13" borderId="0" xfId="0" applyFont="1" applyFill="1" applyAlignment="1">
      <alignment vertical="center"/>
    </xf>
    <xf numFmtId="0" fontId="1" fillId="13" borderId="0" xfId="0" applyFon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right" vertical="center"/>
    </xf>
    <xf numFmtId="0" fontId="1" fillId="7" borderId="23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1" fillId="3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2" fontId="19" fillId="0" borderId="0" xfId="0" applyNumberFormat="1" applyFont="1" applyFill="1" applyBorder="1" applyAlignment="1">
      <alignment horizontal="center" vertical="center"/>
    </xf>
    <xf numFmtId="0" fontId="18" fillId="11" borderId="13" xfId="0" applyFont="1" applyFill="1" applyBorder="1" applyAlignment="1">
      <alignment horizontal="center"/>
    </xf>
  </cellXfs>
  <cellStyles count="7">
    <cellStyle name="Euro" xfId="6" xr:uid="{00000000-0005-0000-0000-000001000000}"/>
    <cellStyle name="FlowLabel" xfId="5" xr:uid="{00000000-0005-0000-0000-000002000000}"/>
    <cellStyle name="Label" xfId="2" xr:uid="{00000000-0005-0000-0000-000003000000}"/>
    <cellStyle name="Normal" xfId="0" builtinId="0"/>
    <cellStyle name="Percent" xfId="1" builtinId="5"/>
    <cellStyle name="TimeLabel" xfId="3" xr:uid="{00000000-0005-0000-0000-000006000000}"/>
    <cellStyle name="VolLabel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94915022414653"/>
          <c:y val="2.8142052048215634E-2"/>
          <c:w val="0.85673878029397277"/>
          <c:h val="0.866495615474471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'BiTe Fig1 '!$B$4</c:f>
              <c:strCache>
                <c:ptCount val="1"/>
                <c:pt idx="0">
                  <c:v>Sludge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'BiTe Fig1 '!$F$5:$F$69</c:f>
                <c:numCache>
                  <c:formatCode>General</c:formatCode>
                  <c:ptCount val="65"/>
                  <c:pt idx="0">
                    <c:v>0</c:v>
                  </c:pt>
                  <c:pt idx="1">
                    <c:v>4.0630475833079348E-2</c:v>
                  </c:pt>
                  <c:pt idx="2">
                    <c:v>2.3819616457142758</c:v>
                  </c:pt>
                  <c:pt idx="3">
                    <c:v>2.3132279904918271</c:v>
                  </c:pt>
                  <c:pt idx="4">
                    <c:v>2.1706632435629056</c:v>
                  </c:pt>
                  <c:pt idx="5">
                    <c:v>2.7479732462569211</c:v>
                  </c:pt>
                  <c:pt idx="6">
                    <c:v>6.5043770415989535</c:v>
                  </c:pt>
                  <c:pt idx="7">
                    <c:v>4.11355628147634</c:v>
                  </c:pt>
                  <c:pt idx="8">
                    <c:v>3.6628463073725923</c:v>
                  </c:pt>
                  <c:pt idx="9">
                    <c:v>1.5703438234353437</c:v>
                  </c:pt>
                  <c:pt idx="10">
                    <c:v>5.4390933960255481</c:v>
                  </c:pt>
                  <c:pt idx="11">
                    <c:v>5.1166175029805441</c:v>
                  </c:pt>
                  <c:pt idx="12">
                    <c:v>3.0136248623512762</c:v>
                  </c:pt>
                  <c:pt idx="13">
                    <c:v>4.8224672492775404</c:v>
                  </c:pt>
                  <c:pt idx="14">
                    <c:v>4.9759852378358218</c:v>
                  </c:pt>
                  <c:pt idx="15">
                    <c:v>4.0413797855894531</c:v>
                  </c:pt>
                  <c:pt idx="16">
                    <c:v>3.376144936802326</c:v>
                  </c:pt>
                  <c:pt idx="17">
                    <c:v>2.6413395564728201</c:v>
                  </c:pt>
                  <c:pt idx="18">
                    <c:v>1.9193734110369225</c:v>
                  </c:pt>
                  <c:pt idx="19">
                    <c:v>0.27125420504071396</c:v>
                  </c:pt>
                  <c:pt idx="20">
                    <c:v>0.23250360432061196</c:v>
                  </c:pt>
                  <c:pt idx="21">
                    <c:v>0.23527150437204566</c:v>
                  </c:pt>
                  <c:pt idx="22">
                    <c:v>5.3819305358023737</c:v>
                  </c:pt>
                  <c:pt idx="23">
                    <c:v>3.1322573823939788</c:v>
                  </c:pt>
                  <c:pt idx="24">
                    <c:v>1.9906468530462977</c:v>
                  </c:pt>
                  <c:pt idx="25">
                    <c:v>4.4683933105833393</c:v>
                  </c:pt>
                  <c:pt idx="26">
                    <c:v>4.2441982481461524</c:v>
                  </c:pt>
                  <c:pt idx="27">
                    <c:v>4.4238968926359066</c:v>
                  </c:pt>
                  <c:pt idx="28">
                    <c:v>6.4998891276622608</c:v>
                  </c:pt>
                  <c:pt idx="29">
                    <c:v>1.1274495741092907</c:v>
                  </c:pt>
                  <c:pt idx="30">
                    <c:v>4.2888181799117326</c:v>
                  </c:pt>
                  <c:pt idx="31">
                    <c:v>1.976176674754196</c:v>
                  </c:pt>
                  <c:pt idx="32">
                    <c:v>2.4114958550162968</c:v>
                  </c:pt>
                  <c:pt idx="33">
                    <c:v>0.16715649016272099</c:v>
                  </c:pt>
                  <c:pt idx="34">
                    <c:v>0.16509282979033973</c:v>
                  </c:pt>
                  <c:pt idx="35">
                    <c:v>0.16715649016272099</c:v>
                  </c:pt>
                  <c:pt idx="36">
                    <c:v>2.1380872432593292</c:v>
                  </c:pt>
                  <c:pt idx="37">
                    <c:v>2.1400669536697601</c:v>
                  </c:pt>
                  <c:pt idx="38">
                    <c:v>0.31007875440314325</c:v>
                  </c:pt>
                  <c:pt idx="39">
                    <c:v>1.5941472158885435</c:v>
                  </c:pt>
                  <c:pt idx="40">
                    <c:v>0.29658301798600339</c:v>
                  </c:pt>
                  <c:pt idx="41">
                    <c:v>1.7941441828782374</c:v>
                  </c:pt>
                  <c:pt idx="42">
                    <c:v>0.70301159818903347</c:v>
                  </c:pt>
                  <c:pt idx="43">
                    <c:v>1.7502692155972015</c:v>
                  </c:pt>
                  <c:pt idx="44">
                    <c:v>0.41463030813039364</c:v>
                  </c:pt>
                  <c:pt idx="45">
                    <c:v>0.93305425063561798</c:v>
                  </c:pt>
                  <c:pt idx="46">
                    <c:v>1.0079710152851862</c:v>
                  </c:pt>
                  <c:pt idx="47">
                    <c:v>0.50339959357386954</c:v>
                  </c:pt>
                  <c:pt idx="48">
                    <c:v>2.8394369232303931</c:v>
                  </c:pt>
                  <c:pt idx="49">
                    <c:v>1.1943402122046607</c:v>
                  </c:pt>
                  <c:pt idx="50">
                    <c:v>1.1536952463874857</c:v>
                  </c:pt>
                  <c:pt idx="51">
                    <c:v>0.43919984552130992</c:v>
                  </c:pt>
                  <c:pt idx="52">
                    <c:v>0.4252932073511958</c:v>
                  </c:pt>
                  <c:pt idx="53">
                    <c:v>0.4252932073511958</c:v>
                  </c:pt>
                  <c:pt idx="54">
                    <c:v>1.0709283657857627</c:v>
                  </c:pt>
                  <c:pt idx="55">
                    <c:v>2.5511096914395002</c:v>
                  </c:pt>
                  <c:pt idx="56">
                    <c:v>1.0455367587866737</c:v>
                  </c:pt>
                  <c:pt idx="57">
                    <c:v>1.0520807646161756</c:v>
                  </c:pt>
                  <c:pt idx="58">
                    <c:v>1.8041880880814607</c:v>
                  </c:pt>
                  <c:pt idx="59">
                    <c:v>1.7646820076840679</c:v>
                  </c:pt>
                  <c:pt idx="60">
                    <c:v>1.8364513716329574</c:v>
                  </c:pt>
                  <c:pt idx="61">
                    <c:v>0.47322184154938551</c:v>
                  </c:pt>
                  <c:pt idx="62">
                    <c:v>0.55528343256952728</c:v>
                  </c:pt>
                  <c:pt idx="63">
                    <c:v>0.6633311940793597</c:v>
                  </c:pt>
                  <c:pt idx="64">
                    <c:v>0.65318032440452012</c:v>
                  </c:pt>
                </c:numCache>
              </c:numRef>
            </c:plus>
            <c:minus>
              <c:numRef>
                <c:f>'BiTe Fig1 '!$F$5:$F$69</c:f>
                <c:numCache>
                  <c:formatCode>General</c:formatCode>
                  <c:ptCount val="65"/>
                  <c:pt idx="0">
                    <c:v>0</c:v>
                  </c:pt>
                  <c:pt idx="1">
                    <c:v>4.0630475833079348E-2</c:v>
                  </c:pt>
                  <c:pt idx="2">
                    <c:v>2.3819616457142758</c:v>
                  </c:pt>
                  <c:pt idx="3">
                    <c:v>2.3132279904918271</c:v>
                  </c:pt>
                  <c:pt idx="4">
                    <c:v>2.1706632435629056</c:v>
                  </c:pt>
                  <c:pt idx="5">
                    <c:v>2.7479732462569211</c:v>
                  </c:pt>
                  <c:pt idx="6">
                    <c:v>6.5043770415989535</c:v>
                  </c:pt>
                  <c:pt idx="7">
                    <c:v>4.11355628147634</c:v>
                  </c:pt>
                  <c:pt idx="8">
                    <c:v>3.6628463073725923</c:v>
                  </c:pt>
                  <c:pt idx="9">
                    <c:v>1.5703438234353437</c:v>
                  </c:pt>
                  <c:pt idx="10">
                    <c:v>5.4390933960255481</c:v>
                  </c:pt>
                  <c:pt idx="11">
                    <c:v>5.1166175029805441</c:v>
                  </c:pt>
                  <c:pt idx="12">
                    <c:v>3.0136248623512762</c:v>
                  </c:pt>
                  <c:pt idx="13">
                    <c:v>4.8224672492775404</c:v>
                  </c:pt>
                  <c:pt idx="14">
                    <c:v>4.9759852378358218</c:v>
                  </c:pt>
                  <c:pt idx="15">
                    <c:v>4.0413797855894531</c:v>
                  </c:pt>
                  <c:pt idx="16">
                    <c:v>3.376144936802326</c:v>
                  </c:pt>
                  <c:pt idx="17">
                    <c:v>2.6413395564728201</c:v>
                  </c:pt>
                  <c:pt idx="18">
                    <c:v>1.9193734110369225</c:v>
                  </c:pt>
                  <c:pt idx="19">
                    <c:v>0.27125420504071396</c:v>
                  </c:pt>
                  <c:pt idx="20">
                    <c:v>0.23250360432061196</c:v>
                  </c:pt>
                  <c:pt idx="21">
                    <c:v>0.23527150437204566</c:v>
                  </c:pt>
                  <c:pt idx="22">
                    <c:v>5.3819305358023737</c:v>
                  </c:pt>
                  <c:pt idx="23">
                    <c:v>3.1322573823939788</c:v>
                  </c:pt>
                  <c:pt idx="24">
                    <c:v>1.9906468530462977</c:v>
                  </c:pt>
                  <c:pt idx="25">
                    <c:v>4.4683933105833393</c:v>
                  </c:pt>
                  <c:pt idx="26">
                    <c:v>4.2441982481461524</c:v>
                  </c:pt>
                  <c:pt idx="27">
                    <c:v>4.4238968926359066</c:v>
                  </c:pt>
                  <c:pt idx="28">
                    <c:v>6.4998891276622608</c:v>
                  </c:pt>
                  <c:pt idx="29">
                    <c:v>1.1274495741092907</c:v>
                  </c:pt>
                  <c:pt idx="30">
                    <c:v>4.2888181799117326</c:v>
                  </c:pt>
                  <c:pt idx="31">
                    <c:v>1.976176674754196</c:v>
                  </c:pt>
                  <c:pt idx="32">
                    <c:v>2.4114958550162968</c:v>
                  </c:pt>
                  <c:pt idx="33">
                    <c:v>0.16715649016272099</c:v>
                  </c:pt>
                  <c:pt idx="34">
                    <c:v>0.16509282979033973</c:v>
                  </c:pt>
                  <c:pt idx="35">
                    <c:v>0.16715649016272099</c:v>
                  </c:pt>
                  <c:pt idx="36">
                    <c:v>2.1380872432593292</c:v>
                  </c:pt>
                  <c:pt idx="37">
                    <c:v>2.1400669536697601</c:v>
                  </c:pt>
                  <c:pt idx="38">
                    <c:v>0.31007875440314325</c:v>
                  </c:pt>
                  <c:pt idx="39">
                    <c:v>1.5941472158885435</c:v>
                  </c:pt>
                  <c:pt idx="40">
                    <c:v>0.29658301798600339</c:v>
                  </c:pt>
                  <c:pt idx="41">
                    <c:v>1.7941441828782374</c:v>
                  </c:pt>
                  <c:pt idx="42">
                    <c:v>0.70301159818903347</c:v>
                  </c:pt>
                  <c:pt idx="43">
                    <c:v>1.7502692155972015</c:v>
                  </c:pt>
                  <c:pt idx="44">
                    <c:v>0.41463030813039364</c:v>
                  </c:pt>
                  <c:pt idx="45">
                    <c:v>0.93305425063561798</c:v>
                  </c:pt>
                  <c:pt idx="46">
                    <c:v>1.0079710152851862</c:v>
                  </c:pt>
                  <c:pt idx="47">
                    <c:v>0.50339959357386954</c:v>
                  </c:pt>
                  <c:pt idx="48">
                    <c:v>2.8394369232303931</c:v>
                  </c:pt>
                  <c:pt idx="49">
                    <c:v>1.1943402122046607</c:v>
                  </c:pt>
                  <c:pt idx="50">
                    <c:v>1.1536952463874857</c:v>
                  </c:pt>
                  <c:pt idx="51">
                    <c:v>0.43919984552130992</c:v>
                  </c:pt>
                  <c:pt idx="52">
                    <c:v>0.4252932073511958</c:v>
                  </c:pt>
                  <c:pt idx="53">
                    <c:v>0.4252932073511958</c:v>
                  </c:pt>
                  <c:pt idx="54">
                    <c:v>1.0709283657857627</c:v>
                  </c:pt>
                  <c:pt idx="55">
                    <c:v>2.5511096914395002</c:v>
                  </c:pt>
                  <c:pt idx="56">
                    <c:v>1.0455367587866737</c:v>
                  </c:pt>
                  <c:pt idx="57">
                    <c:v>1.0520807646161756</c:v>
                  </c:pt>
                  <c:pt idx="58">
                    <c:v>1.8041880880814607</c:v>
                  </c:pt>
                  <c:pt idx="59">
                    <c:v>1.7646820076840679</c:v>
                  </c:pt>
                  <c:pt idx="60">
                    <c:v>1.8364513716329574</c:v>
                  </c:pt>
                  <c:pt idx="61">
                    <c:v>0.47322184154938551</c:v>
                  </c:pt>
                  <c:pt idx="62">
                    <c:v>0.55528343256952728</c:v>
                  </c:pt>
                  <c:pt idx="63">
                    <c:v>0.6633311940793597</c:v>
                  </c:pt>
                  <c:pt idx="64">
                    <c:v>0.65318032440452012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'BiTe Fig1 '!$A$5:$A$69</c:f>
              <c:numCache>
                <c:formatCode>General</c:formatCode>
                <c:ptCount val="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numCache>
            </c:numRef>
          </c:xVal>
          <c:yVal>
            <c:numRef>
              <c:f>'BiTe Fig1 '!$B$5:$B$69</c:f>
              <c:numCache>
                <c:formatCode>0.0</c:formatCode>
                <c:ptCount val="65"/>
                <c:pt idx="0">
                  <c:v>0</c:v>
                </c:pt>
                <c:pt idx="1">
                  <c:v>12.957268327967356</c:v>
                </c:pt>
                <c:pt idx="2">
                  <c:v>10.102216132641955</c:v>
                </c:pt>
                <c:pt idx="3">
                  <c:v>7.4640456016279444</c:v>
                </c:pt>
                <c:pt idx="4">
                  <c:v>5.2318921901504325</c:v>
                </c:pt>
                <c:pt idx="5">
                  <c:v>1.604087436650536</c:v>
                </c:pt>
                <c:pt idx="6">
                  <c:v>4.9638187713310344</c:v>
                </c:pt>
                <c:pt idx="7">
                  <c:v>8.369189976237374</c:v>
                </c:pt>
                <c:pt idx="8">
                  <c:v>7.5604447984898613</c:v>
                </c:pt>
                <c:pt idx="9">
                  <c:v>24.148643780596814</c:v>
                </c:pt>
                <c:pt idx="10">
                  <c:v>26.471245536379456</c:v>
                </c:pt>
                <c:pt idx="11">
                  <c:v>28.046613787818913</c:v>
                </c:pt>
                <c:pt idx="12">
                  <c:v>30.098881698590681</c:v>
                </c:pt>
                <c:pt idx="13">
                  <c:v>32.967023957433575</c:v>
                </c:pt>
                <c:pt idx="14">
                  <c:v>38.110072319688001</c:v>
                </c:pt>
                <c:pt idx="15">
                  <c:v>34.78060342633475</c:v>
                </c:pt>
                <c:pt idx="16">
                  <c:v>36.632677254622173</c:v>
                </c:pt>
                <c:pt idx="17">
                  <c:v>38.863568274774316</c:v>
                </c:pt>
                <c:pt idx="18">
                  <c:v>43.298526741835893</c:v>
                </c:pt>
                <c:pt idx="19">
                  <c:v>40.608208957418206</c:v>
                </c:pt>
                <c:pt idx="20">
                  <c:v>40.81085461391632</c:v>
                </c:pt>
                <c:pt idx="21">
                  <c:v>40.689915840233695</c:v>
                </c:pt>
                <c:pt idx="22">
                  <c:v>41.06811038489721</c:v>
                </c:pt>
                <c:pt idx="23">
                  <c:v>47.032890002975684</c:v>
                </c:pt>
                <c:pt idx="24">
                  <c:v>46.92474496311975</c:v>
                </c:pt>
                <c:pt idx="25">
                  <c:v>48.62863346817899</c:v>
                </c:pt>
                <c:pt idx="26">
                  <c:v>45.086917804229557</c:v>
                </c:pt>
                <c:pt idx="27">
                  <c:v>45.533283649933502</c:v>
                </c:pt>
                <c:pt idx="28">
                  <c:v>47.25414947224224</c:v>
                </c:pt>
                <c:pt idx="29">
                  <c:v>66.560998475475486</c:v>
                </c:pt>
                <c:pt idx="30">
                  <c:v>92.569470791024898</c:v>
                </c:pt>
                <c:pt idx="31">
                  <c:v>88.928844834772946</c:v>
                </c:pt>
                <c:pt idx="32">
                  <c:v>89.189004620394314</c:v>
                </c:pt>
                <c:pt idx="33">
                  <c:v>88.402386279118176</c:v>
                </c:pt>
                <c:pt idx="34">
                  <c:v>88.352676730249343</c:v>
                </c:pt>
                <c:pt idx="35">
                  <c:v>91.214241146885101</c:v>
                </c:pt>
                <c:pt idx="36">
                  <c:v>87.844558441587679</c:v>
                </c:pt>
                <c:pt idx="37">
                  <c:v>90.571550601290753</c:v>
                </c:pt>
                <c:pt idx="38">
                  <c:v>87.349868879669259</c:v>
                </c:pt>
                <c:pt idx="39">
                  <c:v>91.260869455622696</c:v>
                </c:pt>
                <c:pt idx="40">
                  <c:v>88.060809919382763</c:v>
                </c:pt>
                <c:pt idx="41">
                  <c:v>89.624951676846678</c:v>
                </c:pt>
                <c:pt idx="42">
                  <c:v>90.412368015041466</c:v>
                </c:pt>
                <c:pt idx="43">
                  <c:v>87.963400286045072</c:v>
                </c:pt>
                <c:pt idx="44">
                  <c:v>89.510702353662651</c:v>
                </c:pt>
                <c:pt idx="45">
                  <c:v>86.953005461388841</c:v>
                </c:pt>
                <c:pt idx="46">
                  <c:v>90.721600157297786</c:v>
                </c:pt>
                <c:pt idx="47">
                  <c:v>90.379920019356319</c:v>
                </c:pt>
                <c:pt idx="48">
                  <c:v>92.731014963357595</c:v>
                </c:pt>
                <c:pt idx="49">
                  <c:v>96.205818140070335</c:v>
                </c:pt>
                <c:pt idx="50">
                  <c:v>94.457348222077229</c:v>
                </c:pt>
                <c:pt idx="51">
                  <c:v>97.818479926661283</c:v>
                </c:pt>
                <c:pt idx="52">
                  <c:v>93.886074424772289</c:v>
                </c:pt>
                <c:pt idx="53">
                  <c:v>96.048960806286686</c:v>
                </c:pt>
                <c:pt idx="54">
                  <c:v>93.349683152125792</c:v>
                </c:pt>
                <c:pt idx="55">
                  <c:v>94.398438256873902</c:v>
                </c:pt>
                <c:pt idx="56">
                  <c:v>99.672855982484265</c:v>
                </c:pt>
                <c:pt idx="57">
                  <c:v>95.962162397581807</c:v>
                </c:pt>
                <c:pt idx="58">
                  <c:v>100.17559169899852</c:v>
                </c:pt>
                <c:pt idx="59">
                  <c:v>96.554043788602144</c:v>
                </c:pt>
                <c:pt idx="60">
                  <c:v>98.633254265624814</c:v>
                </c:pt>
                <c:pt idx="61">
                  <c:v>96.126829946822554</c:v>
                </c:pt>
                <c:pt idx="62">
                  <c:v>98.116330358351405</c:v>
                </c:pt>
                <c:pt idx="63">
                  <c:v>100.22669527494554</c:v>
                </c:pt>
                <c:pt idx="64">
                  <c:v>98.663324046429125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C8F-4084-B814-F2ECAEBE35CD}"/>
            </c:ext>
          </c:extLst>
        </c:ser>
        <c:ser>
          <c:idx val="2"/>
          <c:order val="1"/>
          <c:tx>
            <c:strRef>
              <c:f>'BiTe Fig1 '!$D$4</c:f>
              <c:strCache>
                <c:ptCount val="1"/>
                <c:pt idx="0">
                  <c:v>Sludge +Enzyme (Post-Digestion) 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'BiTe Fig1 '!$H$5:$H$69</c:f>
                <c:numCache>
                  <c:formatCode>General</c:formatCode>
                  <c:ptCount val="65"/>
                  <c:pt idx="0">
                    <c:v>0</c:v>
                  </c:pt>
                  <c:pt idx="1">
                    <c:v>5.5273736133851186</c:v>
                  </c:pt>
                  <c:pt idx="2">
                    <c:v>9.2386994917402774</c:v>
                  </c:pt>
                  <c:pt idx="3">
                    <c:v>10.151582745165326</c:v>
                  </c:pt>
                  <c:pt idx="4">
                    <c:v>9.8511218235187723</c:v>
                  </c:pt>
                  <c:pt idx="5">
                    <c:v>12.166711476702639</c:v>
                  </c:pt>
                  <c:pt idx="6">
                    <c:v>11.894588286835717</c:v>
                  </c:pt>
                  <c:pt idx="7">
                    <c:v>12.536530825815799</c:v>
                  </c:pt>
                  <c:pt idx="8">
                    <c:v>12.604944308849221</c:v>
                  </c:pt>
                  <c:pt idx="9">
                    <c:v>10.989628891157261</c:v>
                  </c:pt>
                  <c:pt idx="10">
                    <c:v>10.046333277677409</c:v>
                  </c:pt>
                  <c:pt idx="11">
                    <c:v>7.993377417036311</c:v>
                  </c:pt>
                  <c:pt idx="12">
                    <c:v>10.902933094522142</c:v>
                  </c:pt>
                  <c:pt idx="13">
                    <c:v>17.322995863788595</c:v>
                  </c:pt>
                  <c:pt idx="14">
                    <c:v>15.136221929687613</c:v>
                  </c:pt>
                  <c:pt idx="15">
                    <c:v>15.4291097738598</c:v>
                  </c:pt>
                  <c:pt idx="16">
                    <c:v>16.397082279659742</c:v>
                  </c:pt>
                  <c:pt idx="17">
                    <c:v>16.242780108425148</c:v>
                  </c:pt>
                  <c:pt idx="18">
                    <c:v>14.323645343371982</c:v>
                  </c:pt>
                  <c:pt idx="19">
                    <c:v>12.493329082608769</c:v>
                  </c:pt>
                  <c:pt idx="20">
                    <c:v>12.342702594944885</c:v>
                  </c:pt>
                  <c:pt idx="21">
                    <c:v>11.832154435798808</c:v>
                  </c:pt>
                  <c:pt idx="22">
                    <c:v>14.439736867165472</c:v>
                  </c:pt>
                  <c:pt idx="23">
                    <c:v>16.588329887971863</c:v>
                  </c:pt>
                  <c:pt idx="24">
                    <c:v>16.5857330608039</c:v>
                  </c:pt>
                  <c:pt idx="25">
                    <c:v>18.587857367608514</c:v>
                  </c:pt>
                  <c:pt idx="26">
                    <c:v>17.803412742109156</c:v>
                  </c:pt>
                  <c:pt idx="27">
                    <c:v>17.090727963699511</c:v>
                  </c:pt>
                  <c:pt idx="28">
                    <c:v>18.186266010851899</c:v>
                  </c:pt>
                  <c:pt idx="29">
                    <c:v>16.845228650887329</c:v>
                  </c:pt>
                  <c:pt idx="30">
                    <c:v>15.529532078799271</c:v>
                  </c:pt>
                  <c:pt idx="31">
                    <c:v>15.64558238703512</c:v>
                  </c:pt>
                  <c:pt idx="32">
                    <c:v>15.703631211183248</c:v>
                  </c:pt>
                  <c:pt idx="33">
                    <c:v>16.493856326225053</c:v>
                  </c:pt>
                  <c:pt idx="34">
                    <c:v>15.901394832229068</c:v>
                  </c:pt>
                  <c:pt idx="35">
                    <c:v>16.669049272355601</c:v>
                  </c:pt>
                  <c:pt idx="36">
                    <c:v>16.364007334637638</c:v>
                  </c:pt>
                  <c:pt idx="37">
                    <c:v>20.928733915192804</c:v>
                  </c:pt>
                  <c:pt idx="38">
                    <c:v>20.793765690766584</c:v>
                  </c:pt>
                  <c:pt idx="39">
                    <c:v>20.60283658308283</c:v>
                  </c:pt>
                  <c:pt idx="40">
                    <c:v>20.407926302084128</c:v>
                  </c:pt>
                  <c:pt idx="41">
                    <c:v>18.754131737899069</c:v>
                  </c:pt>
                  <c:pt idx="42">
                    <c:v>16.239097402948335</c:v>
                  </c:pt>
                  <c:pt idx="43">
                    <c:v>17.528555085189215</c:v>
                  </c:pt>
                  <c:pt idx="44">
                    <c:v>19.603957167884271</c:v>
                  </c:pt>
                  <c:pt idx="45">
                    <c:v>21.148702188166862</c:v>
                  </c:pt>
                  <c:pt idx="46">
                    <c:v>19.500310147155268</c:v>
                  </c:pt>
                  <c:pt idx="47">
                    <c:v>20.002859079951211</c:v>
                  </c:pt>
                  <c:pt idx="48">
                    <c:v>20.825399085417775</c:v>
                  </c:pt>
                  <c:pt idx="49">
                    <c:v>14.459780265281086</c:v>
                  </c:pt>
                  <c:pt idx="50">
                    <c:v>17.729817418703988</c:v>
                  </c:pt>
                  <c:pt idx="51">
                    <c:v>17.965467589986737</c:v>
                  </c:pt>
                  <c:pt idx="52">
                    <c:v>15.567698436913961</c:v>
                  </c:pt>
                  <c:pt idx="53">
                    <c:v>18.353011529100666</c:v>
                  </c:pt>
                  <c:pt idx="54">
                    <c:v>18.247437436199135</c:v>
                  </c:pt>
                  <c:pt idx="55">
                    <c:v>18.5779568752654</c:v>
                  </c:pt>
                  <c:pt idx="56">
                    <c:v>18.710032312075835</c:v>
                  </c:pt>
                  <c:pt idx="57">
                    <c:v>18.754154408461204</c:v>
                  </c:pt>
                  <c:pt idx="58">
                    <c:v>18.625054650449897</c:v>
                  </c:pt>
                  <c:pt idx="59">
                    <c:v>18.439310694789082</c:v>
                  </c:pt>
                  <c:pt idx="60">
                    <c:v>18.618746624333983</c:v>
                  </c:pt>
                  <c:pt idx="61">
                    <c:v>18.732978057946376</c:v>
                  </c:pt>
                  <c:pt idx="62">
                    <c:v>18.781699070394311</c:v>
                  </c:pt>
                  <c:pt idx="63">
                    <c:v>18.699148103553522</c:v>
                  </c:pt>
                  <c:pt idx="64">
                    <c:v>18.559479049369124</c:v>
                  </c:pt>
                </c:numCache>
              </c:numRef>
            </c:plus>
            <c:minus>
              <c:numRef>
                <c:f>'BiTe Fig1 '!$H$5:$H$68</c:f>
                <c:numCache>
                  <c:formatCode>General</c:formatCode>
                  <c:ptCount val="64"/>
                  <c:pt idx="0">
                    <c:v>0</c:v>
                  </c:pt>
                  <c:pt idx="1">
                    <c:v>5.5273736133851186</c:v>
                  </c:pt>
                  <c:pt idx="2">
                    <c:v>9.2386994917402774</c:v>
                  </c:pt>
                  <c:pt idx="3">
                    <c:v>10.151582745165326</c:v>
                  </c:pt>
                  <c:pt idx="4">
                    <c:v>9.8511218235187723</c:v>
                  </c:pt>
                  <c:pt idx="5">
                    <c:v>12.166711476702639</c:v>
                  </c:pt>
                  <c:pt idx="6">
                    <c:v>11.894588286835717</c:v>
                  </c:pt>
                  <c:pt idx="7">
                    <c:v>12.536530825815799</c:v>
                  </c:pt>
                  <c:pt idx="8">
                    <c:v>12.604944308849221</c:v>
                  </c:pt>
                  <c:pt idx="9">
                    <c:v>10.989628891157261</c:v>
                  </c:pt>
                  <c:pt idx="10">
                    <c:v>10.046333277677409</c:v>
                  </c:pt>
                  <c:pt idx="11">
                    <c:v>7.993377417036311</c:v>
                  </c:pt>
                  <c:pt idx="12">
                    <c:v>10.902933094522142</c:v>
                  </c:pt>
                  <c:pt idx="13">
                    <c:v>17.322995863788595</c:v>
                  </c:pt>
                  <c:pt idx="14">
                    <c:v>15.136221929687613</c:v>
                  </c:pt>
                  <c:pt idx="15">
                    <c:v>15.4291097738598</c:v>
                  </c:pt>
                  <c:pt idx="16">
                    <c:v>16.397082279659742</c:v>
                  </c:pt>
                  <c:pt idx="17">
                    <c:v>16.242780108425148</c:v>
                  </c:pt>
                  <c:pt idx="18">
                    <c:v>14.323645343371982</c:v>
                  </c:pt>
                  <c:pt idx="19">
                    <c:v>12.493329082608769</c:v>
                  </c:pt>
                  <c:pt idx="20">
                    <c:v>12.342702594944885</c:v>
                  </c:pt>
                  <c:pt idx="21">
                    <c:v>11.832154435798808</c:v>
                  </c:pt>
                  <c:pt idx="22">
                    <c:v>14.439736867165472</c:v>
                  </c:pt>
                  <c:pt idx="23">
                    <c:v>16.588329887971863</c:v>
                  </c:pt>
                  <c:pt idx="24">
                    <c:v>16.5857330608039</c:v>
                  </c:pt>
                  <c:pt idx="25">
                    <c:v>18.587857367608514</c:v>
                  </c:pt>
                  <c:pt idx="26">
                    <c:v>17.803412742109156</c:v>
                  </c:pt>
                  <c:pt idx="27">
                    <c:v>17.090727963699511</c:v>
                  </c:pt>
                  <c:pt idx="28">
                    <c:v>18.186266010851899</c:v>
                  </c:pt>
                  <c:pt idx="29">
                    <c:v>16.845228650887329</c:v>
                  </c:pt>
                  <c:pt idx="30">
                    <c:v>15.529532078799271</c:v>
                  </c:pt>
                  <c:pt idx="31">
                    <c:v>15.64558238703512</c:v>
                  </c:pt>
                  <c:pt idx="32">
                    <c:v>15.703631211183248</c:v>
                  </c:pt>
                  <c:pt idx="33">
                    <c:v>16.493856326225053</c:v>
                  </c:pt>
                  <c:pt idx="34">
                    <c:v>15.901394832229068</c:v>
                  </c:pt>
                  <c:pt idx="35">
                    <c:v>16.669049272355601</c:v>
                  </c:pt>
                  <c:pt idx="36">
                    <c:v>16.364007334637638</c:v>
                  </c:pt>
                  <c:pt idx="37">
                    <c:v>20.928733915192804</c:v>
                  </c:pt>
                  <c:pt idx="38">
                    <c:v>20.793765690766584</c:v>
                  </c:pt>
                  <c:pt idx="39">
                    <c:v>20.60283658308283</c:v>
                  </c:pt>
                  <c:pt idx="40">
                    <c:v>20.407926302084128</c:v>
                  </c:pt>
                  <c:pt idx="41">
                    <c:v>18.754131737899069</c:v>
                  </c:pt>
                  <c:pt idx="42">
                    <c:v>16.239097402948335</c:v>
                  </c:pt>
                  <c:pt idx="43">
                    <c:v>17.528555085189215</c:v>
                  </c:pt>
                  <c:pt idx="44">
                    <c:v>19.603957167884271</c:v>
                  </c:pt>
                  <c:pt idx="45">
                    <c:v>21.148702188166862</c:v>
                  </c:pt>
                  <c:pt idx="46">
                    <c:v>19.500310147155268</c:v>
                  </c:pt>
                  <c:pt idx="47">
                    <c:v>20.002859079951211</c:v>
                  </c:pt>
                  <c:pt idx="48">
                    <c:v>20.825399085417775</c:v>
                  </c:pt>
                  <c:pt idx="49">
                    <c:v>14.459780265281086</c:v>
                  </c:pt>
                  <c:pt idx="50">
                    <c:v>17.729817418703988</c:v>
                  </c:pt>
                  <c:pt idx="51">
                    <c:v>17.965467589986737</c:v>
                  </c:pt>
                  <c:pt idx="52">
                    <c:v>15.567698436913961</c:v>
                  </c:pt>
                  <c:pt idx="53">
                    <c:v>18.353011529100666</c:v>
                  </c:pt>
                  <c:pt idx="54">
                    <c:v>18.247437436199135</c:v>
                  </c:pt>
                  <c:pt idx="55">
                    <c:v>18.5779568752654</c:v>
                  </c:pt>
                  <c:pt idx="56">
                    <c:v>18.710032312075835</c:v>
                  </c:pt>
                  <c:pt idx="57">
                    <c:v>18.754154408461204</c:v>
                  </c:pt>
                  <c:pt idx="58">
                    <c:v>18.625054650449897</c:v>
                  </c:pt>
                  <c:pt idx="59">
                    <c:v>18.439310694789082</c:v>
                  </c:pt>
                  <c:pt idx="60">
                    <c:v>18.618746624333983</c:v>
                  </c:pt>
                  <c:pt idx="61">
                    <c:v>18.732978057946376</c:v>
                  </c:pt>
                  <c:pt idx="62">
                    <c:v>18.781699070394311</c:v>
                  </c:pt>
                  <c:pt idx="63">
                    <c:v>18.699148103553522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'BiTe Fig1 '!$A$5:$A$69</c:f>
              <c:numCache>
                <c:formatCode>General</c:formatCode>
                <c:ptCount val="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numCache>
            </c:numRef>
          </c:xVal>
          <c:yVal>
            <c:numRef>
              <c:f>'BiTe Fig1 '!$D$5:$D$69</c:f>
              <c:numCache>
                <c:formatCode>0.0</c:formatCode>
                <c:ptCount val="65"/>
                <c:pt idx="1">
                  <c:v>26.144377335809967</c:v>
                </c:pt>
                <c:pt idx="2">
                  <c:v>113.33779108973515</c:v>
                </c:pt>
                <c:pt idx="3">
                  <c:v>102.62320755691906</c:v>
                </c:pt>
                <c:pt idx="4">
                  <c:v>103.77029863385985</c:v>
                </c:pt>
                <c:pt idx="5">
                  <c:v>107.74562535165421</c:v>
                </c:pt>
                <c:pt idx="6">
                  <c:v>108.92581567143191</c:v>
                </c:pt>
                <c:pt idx="7">
                  <c:v>110.85328286622219</c:v>
                </c:pt>
                <c:pt idx="8">
                  <c:v>101.80021637110049</c:v>
                </c:pt>
                <c:pt idx="9">
                  <c:v>121.82974109549377</c:v>
                </c:pt>
                <c:pt idx="10">
                  <c:v>113.9533278521799</c:v>
                </c:pt>
                <c:pt idx="11">
                  <c:v>125.38686445615383</c:v>
                </c:pt>
                <c:pt idx="12">
                  <c:v>119.49010017408197</c:v>
                </c:pt>
                <c:pt idx="13">
                  <c:v>129.12366054273224</c:v>
                </c:pt>
                <c:pt idx="14">
                  <c:v>134.35843981515941</c:v>
                </c:pt>
                <c:pt idx="15">
                  <c:v>129.30356988804786</c:v>
                </c:pt>
                <c:pt idx="16">
                  <c:v>146.57136768673843</c:v>
                </c:pt>
                <c:pt idx="17">
                  <c:v>159.64246343164552</c:v>
                </c:pt>
                <c:pt idx="18">
                  <c:v>174.24945680261445</c:v>
                </c:pt>
                <c:pt idx="19">
                  <c:v>164.3034857745713</c:v>
                </c:pt>
                <c:pt idx="20">
                  <c:v>166.14939188946812</c:v>
                </c:pt>
                <c:pt idx="21">
                  <c:v>204.43099297542821</c:v>
                </c:pt>
                <c:pt idx="22">
                  <c:v>193.64072954106356</c:v>
                </c:pt>
                <c:pt idx="23">
                  <c:v>198.53338425652507</c:v>
                </c:pt>
                <c:pt idx="24">
                  <c:v>192.0380782947334</c:v>
                </c:pt>
                <c:pt idx="25">
                  <c:v>196.02312716862318</c:v>
                </c:pt>
                <c:pt idx="26">
                  <c:v>186.25332776117307</c:v>
                </c:pt>
                <c:pt idx="27">
                  <c:v>187.04150061257405</c:v>
                </c:pt>
                <c:pt idx="28">
                  <c:v>192.9537243724408</c:v>
                </c:pt>
                <c:pt idx="29">
                  <c:v>193.99419544241462</c:v>
                </c:pt>
                <c:pt idx="30">
                  <c:v>211.76367969533547</c:v>
                </c:pt>
                <c:pt idx="31">
                  <c:v>201.55280688226367</c:v>
                </c:pt>
                <c:pt idx="32">
                  <c:v>201.55731650043012</c:v>
                </c:pt>
                <c:pt idx="33">
                  <c:v>192.91080889593763</c:v>
                </c:pt>
                <c:pt idx="34">
                  <c:v>194.36121791078997</c:v>
                </c:pt>
                <c:pt idx="35">
                  <c:v>202.81981376915974</c:v>
                </c:pt>
                <c:pt idx="36">
                  <c:v>194.28103318983983</c:v>
                </c:pt>
                <c:pt idx="37">
                  <c:v>205.90941561351528</c:v>
                </c:pt>
                <c:pt idx="38">
                  <c:v>197.76618592820952</c:v>
                </c:pt>
                <c:pt idx="39">
                  <c:v>208.77530125267344</c:v>
                </c:pt>
                <c:pt idx="40">
                  <c:v>201.07148372041706</c:v>
                </c:pt>
                <c:pt idx="41">
                  <c:v>203.55809114365664</c:v>
                </c:pt>
                <c:pt idx="42">
                  <c:v>215.63792561213154</c:v>
                </c:pt>
                <c:pt idx="43">
                  <c:v>208.11575082977183</c:v>
                </c:pt>
                <c:pt idx="44">
                  <c:v>218.14919382365929</c:v>
                </c:pt>
                <c:pt idx="45">
                  <c:v>210.36317359853092</c:v>
                </c:pt>
                <c:pt idx="46">
                  <c:v>217.09102836433445</c:v>
                </c:pt>
                <c:pt idx="47">
                  <c:v>209.35348399445107</c:v>
                </c:pt>
                <c:pt idx="48">
                  <c:v>226.09682571625885</c:v>
                </c:pt>
                <c:pt idx="49">
                  <c:v>244.69821222240952</c:v>
                </c:pt>
                <c:pt idx="50">
                  <c:v>242.14104775086449</c:v>
                </c:pt>
                <c:pt idx="51">
                  <c:v>259.23562253224173</c:v>
                </c:pt>
                <c:pt idx="52">
                  <c:v>254.55429953457519</c:v>
                </c:pt>
                <c:pt idx="53">
                  <c:v>265.58391716164522</c:v>
                </c:pt>
                <c:pt idx="54">
                  <c:v>258.10492328577783</c:v>
                </c:pt>
                <c:pt idx="55">
                  <c:v>258.58582202136557</c:v>
                </c:pt>
                <c:pt idx="56">
                  <c:v>262.74072018304003</c:v>
                </c:pt>
                <c:pt idx="57">
                  <c:v>255.07658220585742</c:v>
                </c:pt>
                <c:pt idx="58">
                  <c:v>260.54975952504111</c:v>
                </c:pt>
                <c:pt idx="59">
                  <c:v>253.60908183897254</c:v>
                </c:pt>
                <c:pt idx="60">
                  <c:v>260.39845586950219</c:v>
                </c:pt>
                <c:pt idx="61">
                  <c:v>254.29601378532584</c:v>
                </c:pt>
                <c:pt idx="62">
                  <c:v>254.63718963926149</c:v>
                </c:pt>
                <c:pt idx="63">
                  <c:v>258.28861298308925</c:v>
                </c:pt>
                <c:pt idx="64">
                  <c:v>252.58168476055326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C8F-4084-B814-F2ECAEBE35CD}"/>
            </c:ext>
          </c:extLst>
        </c:ser>
        <c:ser>
          <c:idx val="3"/>
          <c:order val="2"/>
          <c:tx>
            <c:strRef>
              <c:f>'BiTe Fig1 '!$E$4</c:f>
              <c:strCache>
                <c:ptCount val="1"/>
                <c:pt idx="0">
                  <c:v>Sludge +Enzyme (Pre-Digestion) 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'BiTe Fig1 '!$I$5:$I$69</c:f>
                <c:numCache>
                  <c:formatCode>General</c:formatCode>
                  <c:ptCount val="65"/>
                  <c:pt idx="0">
                    <c:v>0</c:v>
                  </c:pt>
                  <c:pt idx="1">
                    <c:v>2.072204059138623</c:v>
                  </c:pt>
                  <c:pt idx="2">
                    <c:v>3.2186111099050021</c:v>
                  </c:pt>
                  <c:pt idx="3">
                    <c:v>3.4138743554081392</c:v>
                  </c:pt>
                  <c:pt idx="4">
                    <c:v>6.1438087615940526</c:v>
                  </c:pt>
                  <c:pt idx="5">
                    <c:v>5.2475489030069458</c:v>
                  </c:pt>
                  <c:pt idx="6">
                    <c:v>5.4423413484336685</c:v>
                  </c:pt>
                  <c:pt idx="7">
                    <c:v>6.5355182759565205</c:v>
                  </c:pt>
                  <c:pt idx="8">
                    <c:v>5.7557863329609358</c:v>
                  </c:pt>
                  <c:pt idx="9">
                    <c:v>2.3499954218145032</c:v>
                  </c:pt>
                  <c:pt idx="10">
                    <c:v>4.2243242843680395</c:v>
                  </c:pt>
                  <c:pt idx="11">
                    <c:v>8.0375344189307416</c:v>
                  </c:pt>
                  <c:pt idx="12">
                    <c:v>4.4311941674555353</c:v>
                  </c:pt>
                  <c:pt idx="13">
                    <c:v>3.7097106612034354</c:v>
                  </c:pt>
                  <c:pt idx="14">
                    <c:v>4.7746267501726711</c:v>
                  </c:pt>
                  <c:pt idx="15">
                    <c:v>5.5718588838942438</c:v>
                  </c:pt>
                  <c:pt idx="16">
                    <c:v>2.8661735996553106</c:v>
                  </c:pt>
                  <c:pt idx="17">
                    <c:v>4.8633322782364896</c:v>
                  </c:pt>
                  <c:pt idx="18">
                    <c:v>2.501633273938511</c:v>
                  </c:pt>
                  <c:pt idx="19">
                    <c:v>3.8236119016295502</c:v>
                  </c:pt>
                  <c:pt idx="20">
                    <c:v>0.55211569975508268</c:v>
                  </c:pt>
                  <c:pt idx="21">
                    <c:v>7.1077704434272579</c:v>
                  </c:pt>
                  <c:pt idx="22">
                    <c:v>3.7887903102260858</c:v>
                  </c:pt>
                  <c:pt idx="23">
                    <c:v>6.8909359960698575</c:v>
                  </c:pt>
                  <c:pt idx="24">
                    <c:v>7.655161426151448</c:v>
                  </c:pt>
                  <c:pt idx="25">
                    <c:v>6.3036433881125564</c:v>
                  </c:pt>
                  <c:pt idx="26">
                    <c:v>5.7538371149315806</c:v>
                  </c:pt>
                  <c:pt idx="27">
                    <c:v>4.8102323040268491</c:v>
                  </c:pt>
                  <c:pt idx="28">
                    <c:v>3.7676761255137219</c:v>
                  </c:pt>
                  <c:pt idx="29">
                    <c:v>2.5360435470597942</c:v>
                  </c:pt>
                  <c:pt idx="30">
                    <c:v>3.1723383202695992</c:v>
                  </c:pt>
                  <c:pt idx="31">
                    <c:v>3.0940589217026715</c:v>
                  </c:pt>
                  <c:pt idx="32">
                    <c:v>2.9383542188246987</c:v>
                  </c:pt>
                  <c:pt idx="33">
                    <c:v>1.5746391270550133</c:v>
                  </c:pt>
                  <c:pt idx="34">
                    <c:v>1.3134426874099214</c:v>
                  </c:pt>
                  <c:pt idx="35">
                    <c:v>2.1799958326284066</c:v>
                  </c:pt>
                  <c:pt idx="36">
                    <c:v>2.8088767757637521</c:v>
                  </c:pt>
                  <c:pt idx="37">
                    <c:v>2.0847061901608472</c:v>
                  </c:pt>
                  <c:pt idx="38">
                    <c:v>2.4217548847526151</c:v>
                  </c:pt>
                  <c:pt idx="39">
                    <c:v>0.68657458109738922</c:v>
                  </c:pt>
                  <c:pt idx="40">
                    <c:v>1.2689262484050323</c:v>
                  </c:pt>
                  <c:pt idx="41">
                    <c:v>1.9354096753340755</c:v>
                  </c:pt>
                  <c:pt idx="42">
                    <c:v>2.4670137480708396</c:v>
                  </c:pt>
                  <c:pt idx="43">
                    <c:v>2.5002879707989463</c:v>
                  </c:pt>
                  <c:pt idx="44">
                    <c:v>1.99646352120158</c:v>
                  </c:pt>
                  <c:pt idx="45">
                    <c:v>1.3320346765288733</c:v>
                  </c:pt>
                  <c:pt idx="46">
                    <c:v>1.9420321592993735</c:v>
                  </c:pt>
                  <c:pt idx="47">
                    <c:v>1.0112113885493603</c:v>
                  </c:pt>
                  <c:pt idx="48">
                    <c:v>2.3374398748955199</c:v>
                  </c:pt>
                  <c:pt idx="49">
                    <c:v>1.7241162934865202</c:v>
                  </c:pt>
                  <c:pt idx="50">
                    <c:v>2.9223767312063518</c:v>
                  </c:pt>
                  <c:pt idx="51">
                    <c:v>4.6720529266422837</c:v>
                  </c:pt>
                  <c:pt idx="52">
                    <c:v>7.6640326100380305</c:v>
                  </c:pt>
                  <c:pt idx="53">
                    <c:v>31.588242711101699</c:v>
                  </c:pt>
                  <c:pt idx="54">
                    <c:v>31.401086497315351</c:v>
                  </c:pt>
                  <c:pt idx="55">
                    <c:v>30.365363188418307</c:v>
                  </c:pt>
                  <c:pt idx="56">
                    <c:v>29.771807191562839</c:v>
                  </c:pt>
                  <c:pt idx="57">
                    <c:v>27.081173948588876</c:v>
                  </c:pt>
                  <c:pt idx="58">
                    <c:v>8.9908223596980914</c:v>
                  </c:pt>
                  <c:pt idx="59">
                    <c:v>8.6902780119320475</c:v>
                  </c:pt>
                  <c:pt idx="60">
                    <c:v>16.576578862736888</c:v>
                  </c:pt>
                  <c:pt idx="61">
                    <c:v>8.177497134179994</c:v>
                  </c:pt>
                  <c:pt idx="62">
                    <c:v>10.558266161931718</c:v>
                  </c:pt>
                  <c:pt idx="63">
                    <c:v>19.670036792257896</c:v>
                  </c:pt>
                  <c:pt idx="64">
                    <c:v>10.835399174760772</c:v>
                  </c:pt>
                </c:numCache>
              </c:numRef>
            </c:plus>
            <c:minus>
              <c:numRef>
                <c:f>'BiTe Fig1 '!$I$5:$I$69</c:f>
                <c:numCache>
                  <c:formatCode>General</c:formatCode>
                  <c:ptCount val="65"/>
                  <c:pt idx="0">
                    <c:v>0</c:v>
                  </c:pt>
                  <c:pt idx="1">
                    <c:v>2.072204059138623</c:v>
                  </c:pt>
                  <c:pt idx="2">
                    <c:v>3.2186111099050021</c:v>
                  </c:pt>
                  <c:pt idx="3">
                    <c:v>3.4138743554081392</c:v>
                  </c:pt>
                  <c:pt idx="4">
                    <c:v>6.1438087615940526</c:v>
                  </c:pt>
                  <c:pt idx="5">
                    <c:v>5.2475489030069458</c:v>
                  </c:pt>
                  <c:pt idx="6">
                    <c:v>5.4423413484336685</c:v>
                  </c:pt>
                  <c:pt idx="7">
                    <c:v>6.5355182759565205</c:v>
                  </c:pt>
                  <c:pt idx="8">
                    <c:v>5.7557863329609358</c:v>
                  </c:pt>
                  <c:pt idx="9">
                    <c:v>2.3499954218145032</c:v>
                  </c:pt>
                  <c:pt idx="10">
                    <c:v>4.2243242843680395</c:v>
                  </c:pt>
                  <c:pt idx="11">
                    <c:v>8.0375344189307416</c:v>
                  </c:pt>
                  <c:pt idx="12">
                    <c:v>4.4311941674555353</c:v>
                  </c:pt>
                  <c:pt idx="13">
                    <c:v>3.7097106612034354</c:v>
                  </c:pt>
                  <c:pt idx="14">
                    <c:v>4.7746267501726711</c:v>
                  </c:pt>
                  <c:pt idx="15">
                    <c:v>5.5718588838942438</c:v>
                  </c:pt>
                  <c:pt idx="16">
                    <c:v>2.8661735996553106</c:v>
                  </c:pt>
                  <c:pt idx="17">
                    <c:v>4.8633322782364896</c:v>
                  </c:pt>
                  <c:pt idx="18">
                    <c:v>2.501633273938511</c:v>
                  </c:pt>
                  <c:pt idx="19">
                    <c:v>3.8236119016295502</c:v>
                  </c:pt>
                  <c:pt idx="20">
                    <c:v>0.55211569975508268</c:v>
                  </c:pt>
                  <c:pt idx="21">
                    <c:v>7.1077704434272579</c:v>
                  </c:pt>
                  <c:pt idx="22">
                    <c:v>3.7887903102260858</c:v>
                  </c:pt>
                  <c:pt idx="23">
                    <c:v>6.8909359960698575</c:v>
                  </c:pt>
                  <c:pt idx="24">
                    <c:v>7.655161426151448</c:v>
                  </c:pt>
                  <c:pt idx="25">
                    <c:v>6.3036433881125564</c:v>
                  </c:pt>
                  <c:pt idx="26">
                    <c:v>5.7538371149315806</c:v>
                  </c:pt>
                  <c:pt idx="27">
                    <c:v>4.8102323040268491</c:v>
                  </c:pt>
                  <c:pt idx="28">
                    <c:v>3.7676761255137219</c:v>
                  </c:pt>
                  <c:pt idx="29">
                    <c:v>2.5360435470597942</c:v>
                  </c:pt>
                  <c:pt idx="30">
                    <c:v>3.1723383202695992</c:v>
                  </c:pt>
                  <c:pt idx="31">
                    <c:v>3.0940589217026715</c:v>
                  </c:pt>
                  <c:pt idx="32">
                    <c:v>2.9383542188246987</c:v>
                  </c:pt>
                  <c:pt idx="33">
                    <c:v>1.5746391270550133</c:v>
                  </c:pt>
                  <c:pt idx="34">
                    <c:v>1.3134426874099214</c:v>
                  </c:pt>
                  <c:pt idx="35">
                    <c:v>2.1799958326284066</c:v>
                  </c:pt>
                  <c:pt idx="36">
                    <c:v>2.8088767757637521</c:v>
                  </c:pt>
                  <c:pt idx="37">
                    <c:v>2.0847061901608472</c:v>
                  </c:pt>
                  <c:pt idx="38">
                    <c:v>2.4217548847526151</c:v>
                  </c:pt>
                  <c:pt idx="39">
                    <c:v>0.68657458109738922</c:v>
                  </c:pt>
                  <c:pt idx="40">
                    <c:v>1.2689262484050323</c:v>
                  </c:pt>
                  <c:pt idx="41">
                    <c:v>1.9354096753340755</c:v>
                  </c:pt>
                  <c:pt idx="42">
                    <c:v>2.4670137480708396</c:v>
                  </c:pt>
                  <c:pt idx="43">
                    <c:v>2.5002879707989463</c:v>
                  </c:pt>
                  <c:pt idx="44">
                    <c:v>1.99646352120158</c:v>
                  </c:pt>
                  <c:pt idx="45">
                    <c:v>1.3320346765288733</c:v>
                  </c:pt>
                  <c:pt idx="46">
                    <c:v>1.9420321592993735</c:v>
                  </c:pt>
                  <c:pt idx="47">
                    <c:v>1.0112113885493603</c:v>
                  </c:pt>
                  <c:pt idx="48">
                    <c:v>2.3374398748955199</c:v>
                  </c:pt>
                  <c:pt idx="49">
                    <c:v>1.7241162934865202</c:v>
                  </c:pt>
                  <c:pt idx="50">
                    <c:v>2.9223767312063518</c:v>
                  </c:pt>
                  <c:pt idx="51">
                    <c:v>4.6720529266422837</c:v>
                  </c:pt>
                  <c:pt idx="52">
                    <c:v>7.6640326100380305</c:v>
                  </c:pt>
                  <c:pt idx="53">
                    <c:v>31.588242711101699</c:v>
                  </c:pt>
                  <c:pt idx="54">
                    <c:v>31.401086497315351</c:v>
                  </c:pt>
                  <c:pt idx="55">
                    <c:v>30.365363188418307</c:v>
                  </c:pt>
                  <c:pt idx="56">
                    <c:v>29.771807191562839</c:v>
                  </c:pt>
                  <c:pt idx="57">
                    <c:v>27.081173948588876</c:v>
                  </c:pt>
                  <c:pt idx="58">
                    <c:v>8.9908223596980914</c:v>
                  </c:pt>
                  <c:pt idx="59">
                    <c:v>8.6902780119320475</c:v>
                  </c:pt>
                  <c:pt idx="60">
                    <c:v>16.576578862736888</c:v>
                  </c:pt>
                  <c:pt idx="61">
                    <c:v>8.177497134179994</c:v>
                  </c:pt>
                  <c:pt idx="62">
                    <c:v>10.558266161931718</c:v>
                  </c:pt>
                  <c:pt idx="63">
                    <c:v>19.670036792257896</c:v>
                  </c:pt>
                  <c:pt idx="64">
                    <c:v>10.835399174760772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'BiTe Fig1 '!$A$5:$A$69</c:f>
              <c:numCache>
                <c:formatCode>General</c:formatCode>
                <c:ptCount val="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numCache>
            </c:numRef>
          </c:xVal>
          <c:yVal>
            <c:numRef>
              <c:f>'BiTe Fig1 '!$E$5:$E$69</c:f>
              <c:numCache>
                <c:formatCode>0.0</c:formatCode>
                <c:ptCount val="65"/>
                <c:pt idx="0">
                  <c:v>0</c:v>
                </c:pt>
                <c:pt idx="1">
                  <c:v>18.229238922605958</c:v>
                </c:pt>
                <c:pt idx="2">
                  <c:v>93.326089811221621</c:v>
                </c:pt>
                <c:pt idx="3">
                  <c:v>81.785192811956165</c:v>
                </c:pt>
                <c:pt idx="4">
                  <c:v>87.463375997115634</c:v>
                </c:pt>
                <c:pt idx="5">
                  <c:v>95.523959653615904</c:v>
                </c:pt>
                <c:pt idx="6">
                  <c:v>95.77699471943761</c:v>
                </c:pt>
                <c:pt idx="7">
                  <c:v>95.542580429316061</c:v>
                </c:pt>
                <c:pt idx="8">
                  <c:v>86.559457891322992</c:v>
                </c:pt>
                <c:pt idx="9">
                  <c:v>104.05293434549982</c:v>
                </c:pt>
                <c:pt idx="10">
                  <c:v>96.891998827833973</c:v>
                </c:pt>
                <c:pt idx="11">
                  <c:v>107.76824109187959</c:v>
                </c:pt>
                <c:pt idx="12">
                  <c:v>101.21027598816681</c:v>
                </c:pt>
                <c:pt idx="13">
                  <c:v>101.66034723667532</c:v>
                </c:pt>
                <c:pt idx="14">
                  <c:v>107.57428355928357</c:v>
                </c:pt>
                <c:pt idx="15">
                  <c:v>103.66805011904313</c:v>
                </c:pt>
                <c:pt idx="16">
                  <c:v>114.80061355611291</c:v>
                </c:pt>
                <c:pt idx="17">
                  <c:v>109.13218634972793</c:v>
                </c:pt>
                <c:pt idx="18">
                  <c:v>128.78413186913647</c:v>
                </c:pt>
                <c:pt idx="19">
                  <c:v>122.34455304333709</c:v>
                </c:pt>
                <c:pt idx="20">
                  <c:v>127.06474150901109</c:v>
                </c:pt>
                <c:pt idx="21">
                  <c:v>138.89219106434243</c:v>
                </c:pt>
                <c:pt idx="22">
                  <c:v>136.57104254659845</c:v>
                </c:pt>
                <c:pt idx="23">
                  <c:v>148.9230455720751</c:v>
                </c:pt>
                <c:pt idx="24">
                  <c:v>145.564427581795</c:v>
                </c:pt>
                <c:pt idx="25">
                  <c:v>164.15065158137597</c:v>
                </c:pt>
                <c:pt idx="26">
                  <c:v>158.08366701271157</c:v>
                </c:pt>
                <c:pt idx="27">
                  <c:v>160.67479987255135</c:v>
                </c:pt>
                <c:pt idx="28">
                  <c:v>169.82011738364136</c:v>
                </c:pt>
                <c:pt idx="29">
                  <c:v>165.197870044354</c:v>
                </c:pt>
                <c:pt idx="30">
                  <c:v>169.68120689884222</c:v>
                </c:pt>
                <c:pt idx="31">
                  <c:v>162.31304557356654</c:v>
                </c:pt>
                <c:pt idx="32">
                  <c:v>165.71443372301135</c:v>
                </c:pt>
                <c:pt idx="33">
                  <c:v>160.76005057050673</c:v>
                </c:pt>
                <c:pt idx="34">
                  <c:v>164.30831146038705</c:v>
                </c:pt>
                <c:pt idx="35">
                  <c:v>168.69416936196481</c:v>
                </c:pt>
                <c:pt idx="36">
                  <c:v>161.67677526252143</c:v>
                </c:pt>
                <c:pt idx="37">
                  <c:v>169.16909670720554</c:v>
                </c:pt>
                <c:pt idx="38">
                  <c:v>163.96901453146401</c:v>
                </c:pt>
                <c:pt idx="39">
                  <c:v>173.16060972730983</c:v>
                </c:pt>
                <c:pt idx="40">
                  <c:v>165.8213823263599</c:v>
                </c:pt>
                <c:pt idx="41">
                  <c:v>169.29885769995678</c:v>
                </c:pt>
                <c:pt idx="42">
                  <c:v>182.14636986231892</c:v>
                </c:pt>
                <c:pt idx="43">
                  <c:v>176.92251190206488</c:v>
                </c:pt>
                <c:pt idx="44">
                  <c:v>182.69130389724538</c:v>
                </c:pt>
                <c:pt idx="45">
                  <c:v>176.30340501351256</c:v>
                </c:pt>
                <c:pt idx="46">
                  <c:v>190.16919419484654</c:v>
                </c:pt>
                <c:pt idx="47">
                  <c:v>185.05736970059533</c:v>
                </c:pt>
                <c:pt idx="48">
                  <c:v>188.45200948704579</c:v>
                </c:pt>
                <c:pt idx="49">
                  <c:v>191.01249105826037</c:v>
                </c:pt>
                <c:pt idx="50">
                  <c:v>187.20514353706025</c:v>
                </c:pt>
                <c:pt idx="51">
                  <c:v>192.8709448777611</c:v>
                </c:pt>
                <c:pt idx="52">
                  <c:v>189.61668394255457</c:v>
                </c:pt>
                <c:pt idx="53">
                  <c:v>222.23442541498176</c:v>
                </c:pt>
                <c:pt idx="54">
                  <c:v>217.23139096676732</c:v>
                </c:pt>
                <c:pt idx="55">
                  <c:v>224.6061422086706</c:v>
                </c:pt>
                <c:pt idx="56">
                  <c:v>257.53905848842749</c:v>
                </c:pt>
                <c:pt idx="57">
                  <c:v>250.84335663571994</c:v>
                </c:pt>
                <c:pt idx="58">
                  <c:v>278.17986320612471</c:v>
                </c:pt>
                <c:pt idx="59">
                  <c:v>272.56819574475441</c:v>
                </c:pt>
                <c:pt idx="60">
                  <c:v>286.94614795451645</c:v>
                </c:pt>
                <c:pt idx="61">
                  <c:v>284.55652796467683</c:v>
                </c:pt>
                <c:pt idx="62">
                  <c:v>290.0495278748175</c:v>
                </c:pt>
                <c:pt idx="63">
                  <c:v>306.43883238154262</c:v>
                </c:pt>
                <c:pt idx="64">
                  <c:v>305.65057703353745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C8F-4084-B814-F2ECAEBE3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056792"/>
        <c:axId val="538250152"/>
      </c:scatterChart>
      <c:valAx>
        <c:axId val="608056792"/>
        <c:scaling>
          <c:orientation val="minMax"/>
          <c:max val="6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(days)</a:t>
                </a:r>
              </a:p>
            </c:rich>
          </c:tx>
          <c:layout>
            <c:manualLayout>
              <c:xMode val="edge"/>
              <c:yMode val="edge"/>
              <c:x val="0.48988986670783802"/>
              <c:y val="0.950144850372281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8250152"/>
        <c:crosses val="autoZero"/>
        <c:crossBetween val="midCat"/>
        <c:majorUnit val="5"/>
      </c:valAx>
      <c:valAx>
        <c:axId val="538250152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Cumulative biogas (Nml/gVS)</a:t>
                </a:r>
              </a:p>
            </c:rich>
          </c:tx>
          <c:layout>
            <c:manualLayout>
              <c:xMode val="edge"/>
              <c:yMode val="edge"/>
              <c:x val="9.0217252707147609E-3"/>
              <c:y val="0.21779445729878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80567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640055808204552E-2"/>
          <c:y val="2.7137733873550656E-2"/>
          <c:w val="0.63899619679732855"/>
          <c:h val="0.175327166004570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71801274366923"/>
          <c:y val="2.3986044483209769E-2"/>
          <c:w val="0.84610763476106865"/>
          <c:h val="0.897604657791086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'BiTe Fig1 '!$B$118</c:f>
              <c:strCache>
                <c:ptCount val="1"/>
                <c:pt idx="0">
                  <c:v>Methane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'BiTe Fig1 '!$F$118:$H$118</c:f>
                <c:numCache>
                  <c:formatCode>General</c:formatCode>
                  <c:ptCount val="3"/>
                  <c:pt idx="0">
                    <c:v>1.221195498621519</c:v>
                  </c:pt>
                  <c:pt idx="1">
                    <c:v>2.6495971644577168</c:v>
                  </c:pt>
                  <c:pt idx="2">
                    <c:v>12.054634664024016</c:v>
                  </c:pt>
                </c:numCache>
              </c:numRef>
            </c:plus>
            <c:minus>
              <c:numRef>
                <c:f>'BiTe Fig1 '!$F$118:$H$118</c:f>
                <c:numCache>
                  <c:formatCode>General</c:formatCode>
                  <c:ptCount val="3"/>
                  <c:pt idx="0">
                    <c:v>1.221195498621519</c:v>
                  </c:pt>
                  <c:pt idx="1">
                    <c:v>2.6495971644577168</c:v>
                  </c:pt>
                  <c:pt idx="2">
                    <c:v>12.054634664024016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'BiTe Fig1 '!$C$117:$E$117</c:f>
              <c:strCache>
                <c:ptCount val="3"/>
                <c:pt idx="0">
                  <c:v>Sludge </c:v>
                </c:pt>
                <c:pt idx="1">
                  <c:v>Sludge +Enzyme (Post-AD)
</c:v>
                </c:pt>
                <c:pt idx="2">
                  <c:v>Sludge +Enzyme (Pre-AD)
</c:v>
                </c:pt>
              </c:strCache>
            </c:strRef>
          </c:cat>
          <c:val>
            <c:numRef>
              <c:f>'BiTe Fig1 '!$C$118:$E$118</c:f>
              <c:numCache>
                <c:formatCode>0.00</c:formatCode>
                <c:ptCount val="3"/>
                <c:pt idx="0">
                  <c:v>47.288714667256727</c:v>
                </c:pt>
                <c:pt idx="1">
                  <c:v>164.78616821284515</c:v>
                </c:pt>
                <c:pt idx="2">
                  <c:v>189.49998008275915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10-400D-8E8F-99441F9D1550}"/>
            </c:ext>
          </c:extLst>
        </c:ser>
        <c:ser>
          <c:idx val="1"/>
          <c:order val="1"/>
          <c:tx>
            <c:strRef>
              <c:f>'BiTe Fig1 '!$B$119</c:f>
              <c:strCache>
                <c:ptCount val="1"/>
                <c:pt idx="0">
                  <c:v>Biogas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'BiTe Fig1 '!$F$119:$H$119</c:f>
                <c:numCache>
                  <c:formatCode>General</c:formatCode>
                  <c:ptCount val="3"/>
                  <c:pt idx="0">
                    <c:v>0.46186823672406513</c:v>
                  </c:pt>
                  <c:pt idx="1">
                    <c:v>15.153751187609652</c:v>
                  </c:pt>
                  <c:pt idx="2">
                    <c:v>8.8470663791792745</c:v>
                  </c:pt>
                </c:numCache>
              </c:numRef>
            </c:plus>
            <c:minus>
              <c:numRef>
                <c:f>'BiTe Fig1 '!$F$119:$H$119</c:f>
                <c:numCache>
                  <c:formatCode>General</c:formatCode>
                  <c:ptCount val="3"/>
                  <c:pt idx="0">
                    <c:v>0.46186823672406513</c:v>
                  </c:pt>
                  <c:pt idx="1">
                    <c:v>15.153751187609652</c:v>
                  </c:pt>
                  <c:pt idx="2">
                    <c:v>8.8470663791792745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'BiTe Fig1 '!$C$117:$E$117</c:f>
              <c:strCache>
                <c:ptCount val="3"/>
                <c:pt idx="0">
                  <c:v>Sludge </c:v>
                </c:pt>
                <c:pt idx="1">
                  <c:v>Sludge +Enzyme (Post-AD)
</c:v>
                </c:pt>
                <c:pt idx="2">
                  <c:v>Sludge +Enzyme (Pre-AD)
</c:v>
                </c:pt>
              </c:strCache>
            </c:strRef>
          </c:cat>
          <c:val>
            <c:numRef>
              <c:f>'BiTe Fig1 '!$C$119:$E$119</c:f>
              <c:numCache>
                <c:formatCode>0.00</c:formatCode>
                <c:ptCount val="3"/>
                <c:pt idx="0">
                  <c:v>98.663324046429125</c:v>
                </c:pt>
                <c:pt idx="1">
                  <c:v>252.58168476055326</c:v>
                </c:pt>
                <c:pt idx="2">
                  <c:v>305.65057703353745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10-400D-8E8F-99441F9D1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39514984"/>
        <c:axId val="485785064"/>
      </c:barChart>
      <c:catAx>
        <c:axId val="539514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5785064"/>
        <c:crosses val="autoZero"/>
        <c:auto val="1"/>
        <c:lblAlgn val="ctr"/>
        <c:lblOffset val="100"/>
        <c:noMultiLvlLbl val="0"/>
      </c:catAx>
      <c:valAx>
        <c:axId val="4857850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Cumulative biogas and methane (Nml/gVS)
</a:t>
                </a:r>
              </a:p>
            </c:rich>
          </c:tx>
          <c:layout>
            <c:manualLayout>
              <c:xMode val="edge"/>
              <c:yMode val="edge"/>
              <c:x val="1.9835506190279593E-2"/>
              <c:y val="0.21544910734828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9514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596684258434846"/>
          <c:y val="9.5251552997654657E-2"/>
          <c:w val="0.14530856666904055"/>
          <c:h val="0.126490757560669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7445746626365"/>
          <c:y val="4.3217179146464481E-2"/>
          <c:w val="0.84853401529207129"/>
          <c:h val="0.86085155047544559"/>
        </c:manualLayout>
      </c:layout>
      <c:scatterChart>
        <c:scatterStyle val="lineMarker"/>
        <c:varyColors val="0"/>
        <c:ser>
          <c:idx val="0"/>
          <c:order val="0"/>
          <c:tx>
            <c:strRef>
              <c:f>'BiTe Fig1 '!$AU$4</c:f>
              <c:strCache>
                <c:ptCount val="1"/>
                <c:pt idx="0">
                  <c:v>Sludge methane 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'BiTe Fig1 '!$AX$5:$AX$65</c:f>
                <c:numCache>
                  <c:formatCode>General</c:formatCode>
                  <c:ptCount val="61"/>
                  <c:pt idx="0">
                    <c:v>0</c:v>
                  </c:pt>
                  <c:pt idx="1">
                    <c:v>0.21213203435596223</c:v>
                  </c:pt>
                  <c:pt idx="3">
                    <c:v>0.7778174593052033</c:v>
                  </c:pt>
                  <c:pt idx="6">
                    <c:v>0.42426406871192951</c:v>
                  </c:pt>
                  <c:pt idx="8">
                    <c:v>1.8384776310850246</c:v>
                  </c:pt>
                  <c:pt idx="10">
                    <c:v>0.49497474683058529</c:v>
                  </c:pt>
                  <c:pt idx="13">
                    <c:v>0.63639610306789174</c:v>
                  </c:pt>
                  <c:pt idx="15">
                    <c:v>0.21213203435596725</c:v>
                  </c:pt>
                  <c:pt idx="17">
                    <c:v>0.56568542494923602</c:v>
                  </c:pt>
                  <c:pt idx="20">
                    <c:v>0.21213203435596223</c:v>
                  </c:pt>
                  <c:pt idx="22">
                    <c:v>1.4142135623730951</c:v>
                  </c:pt>
                  <c:pt idx="27">
                    <c:v>0.56568542494924101</c:v>
                  </c:pt>
                  <c:pt idx="29">
                    <c:v>0.49497474683058024</c:v>
                  </c:pt>
                  <c:pt idx="31">
                    <c:v>0.63639610306789174</c:v>
                  </c:pt>
                  <c:pt idx="34">
                    <c:v>0.63639610306789174</c:v>
                  </c:pt>
                  <c:pt idx="36">
                    <c:v>1.6263455967290572</c:v>
                  </c:pt>
                  <c:pt idx="38">
                    <c:v>0</c:v>
                  </c:pt>
                  <c:pt idx="41">
                    <c:v>0.28284271247462306</c:v>
                  </c:pt>
                  <c:pt idx="60">
                    <c:v>0.7778174593052033</c:v>
                  </c:pt>
                </c:numCache>
              </c:numRef>
            </c:plus>
            <c:minus>
              <c:numRef>
                <c:f>'BiTe Fig1 '!$AX$5:$AX$65</c:f>
                <c:numCache>
                  <c:formatCode>General</c:formatCode>
                  <c:ptCount val="61"/>
                  <c:pt idx="0">
                    <c:v>0</c:v>
                  </c:pt>
                  <c:pt idx="1">
                    <c:v>0.21213203435596223</c:v>
                  </c:pt>
                  <c:pt idx="3">
                    <c:v>0.7778174593052033</c:v>
                  </c:pt>
                  <c:pt idx="6">
                    <c:v>0.42426406871192951</c:v>
                  </c:pt>
                  <c:pt idx="8">
                    <c:v>1.8384776310850246</c:v>
                  </c:pt>
                  <c:pt idx="10">
                    <c:v>0.49497474683058529</c:v>
                  </c:pt>
                  <c:pt idx="13">
                    <c:v>0.63639610306789174</c:v>
                  </c:pt>
                  <c:pt idx="15">
                    <c:v>0.21213203435596725</c:v>
                  </c:pt>
                  <c:pt idx="17">
                    <c:v>0.56568542494923602</c:v>
                  </c:pt>
                  <c:pt idx="20">
                    <c:v>0.21213203435596223</c:v>
                  </c:pt>
                  <c:pt idx="22">
                    <c:v>1.4142135623730951</c:v>
                  </c:pt>
                  <c:pt idx="27">
                    <c:v>0.56568542494924101</c:v>
                  </c:pt>
                  <c:pt idx="29">
                    <c:v>0.49497474683058024</c:v>
                  </c:pt>
                  <c:pt idx="31">
                    <c:v>0.63639610306789174</c:v>
                  </c:pt>
                  <c:pt idx="34">
                    <c:v>0.63639610306789174</c:v>
                  </c:pt>
                  <c:pt idx="36">
                    <c:v>1.6263455967290572</c:v>
                  </c:pt>
                  <c:pt idx="38">
                    <c:v>0</c:v>
                  </c:pt>
                  <c:pt idx="41">
                    <c:v>0.28284271247462306</c:v>
                  </c:pt>
                  <c:pt idx="60">
                    <c:v>0.7778174593052033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'BiTe Fig1 '!$A$5:$A$65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'BiTe Fig1 '!$AU$5:$AU$65</c:f>
              <c:numCache>
                <c:formatCode>0.0</c:formatCode>
                <c:ptCount val="61"/>
                <c:pt idx="0">
                  <c:v>0</c:v>
                </c:pt>
                <c:pt idx="1">
                  <c:v>29.75</c:v>
                </c:pt>
                <c:pt idx="3">
                  <c:v>12.75</c:v>
                </c:pt>
                <c:pt idx="6">
                  <c:v>20.2</c:v>
                </c:pt>
                <c:pt idx="8">
                  <c:v>36.099999999999994</c:v>
                </c:pt>
                <c:pt idx="10">
                  <c:v>45.25</c:v>
                </c:pt>
                <c:pt idx="13">
                  <c:v>44.95</c:v>
                </c:pt>
                <c:pt idx="15">
                  <c:v>46.05</c:v>
                </c:pt>
                <c:pt idx="17">
                  <c:v>45.5</c:v>
                </c:pt>
                <c:pt idx="20">
                  <c:v>45.75</c:v>
                </c:pt>
                <c:pt idx="22">
                  <c:v>44.6</c:v>
                </c:pt>
                <c:pt idx="27">
                  <c:v>41.7</c:v>
                </c:pt>
                <c:pt idx="29">
                  <c:v>41.45</c:v>
                </c:pt>
                <c:pt idx="31">
                  <c:v>40.650000000000006</c:v>
                </c:pt>
                <c:pt idx="34">
                  <c:v>42.349999999999994</c:v>
                </c:pt>
                <c:pt idx="36">
                  <c:v>42.75</c:v>
                </c:pt>
                <c:pt idx="38">
                  <c:v>41.5</c:v>
                </c:pt>
                <c:pt idx="41">
                  <c:v>41.5</c:v>
                </c:pt>
                <c:pt idx="60">
                  <c:v>41.05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1F-433B-A949-AFF2182449E6}"/>
            </c:ext>
          </c:extLst>
        </c:ser>
        <c:ser>
          <c:idx val="2"/>
          <c:order val="1"/>
          <c:tx>
            <c:strRef>
              <c:f>'BiTe Fig1 '!$D$4</c:f>
              <c:strCache>
                <c:ptCount val="1"/>
                <c:pt idx="0">
                  <c:v>Sludge +Enzyme (Post-Digestion)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6"/>
            <c:marker>
              <c:symbol val="circle"/>
              <c:size val="10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dk1">
                    <a:tint val="7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C95-4015-BAD7-8532D26ECDE6}"/>
              </c:ext>
            </c:extLst>
          </c:dPt>
          <c:errBars>
            <c:errDir val="y"/>
            <c:errBarType val="both"/>
            <c:errValType val="cust"/>
            <c:noEndCap val="0"/>
            <c:plus>
              <c:numRef>
                <c:f>'BiTe Fig1 '!$AY$5:$AY$65</c:f>
                <c:numCache>
                  <c:formatCode>General</c:formatCode>
                  <c:ptCount val="61"/>
                  <c:pt idx="0">
                    <c:v>0</c:v>
                  </c:pt>
                  <c:pt idx="1">
                    <c:v>0.80208062770106314</c:v>
                  </c:pt>
                  <c:pt idx="3">
                    <c:v>13.489749194604505</c:v>
                  </c:pt>
                  <c:pt idx="6">
                    <c:v>6.4023433210036451</c:v>
                  </c:pt>
                  <c:pt idx="8">
                    <c:v>4.680099714037441</c:v>
                  </c:pt>
                  <c:pt idx="10">
                    <c:v>2.8988503468329236</c:v>
                  </c:pt>
                  <c:pt idx="13">
                    <c:v>1.9008769905844325</c:v>
                  </c:pt>
                  <c:pt idx="15">
                    <c:v>4.0066611203511249</c:v>
                  </c:pt>
                  <c:pt idx="17">
                    <c:v>2.3692474191889157</c:v>
                  </c:pt>
                  <c:pt idx="20">
                    <c:v>7.7019478055878636</c:v>
                  </c:pt>
                  <c:pt idx="22">
                    <c:v>0.76376261582597327</c:v>
                  </c:pt>
                  <c:pt idx="27">
                    <c:v>1.5534906930308041</c:v>
                  </c:pt>
                  <c:pt idx="29">
                    <c:v>3.5004761580866872</c:v>
                  </c:pt>
                  <c:pt idx="31">
                    <c:v>0.20000000000000284</c:v>
                  </c:pt>
                  <c:pt idx="34">
                    <c:v>0.25166114784235816</c:v>
                  </c:pt>
                  <c:pt idx="36">
                    <c:v>0.15275252316519683</c:v>
                  </c:pt>
                  <c:pt idx="38">
                    <c:v>1.0692676621563655</c:v>
                  </c:pt>
                  <c:pt idx="41">
                    <c:v>0.75718777944003501</c:v>
                  </c:pt>
                  <c:pt idx="60">
                    <c:v>0.7937253933193763</c:v>
                  </c:pt>
                </c:numCache>
              </c:numRef>
            </c:plus>
            <c:minus>
              <c:numRef>
                <c:f>'BiTe Fig1 '!$AY$5:$AY$65</c:f>
                <c:numCache>
                  <c:formatCode>General</c:formatCode>
                  <c:ptCount val="61"/>
                  <c:pt idx="0">
                    <c:v>0</c:v>
                  </c:pt>
                  <c:pt idx="1">
                    <c:v>0.80208062770106314</c:v>
                  </c:pt>
                  <c:pt idx="3">
                    <c:v>13.489749194604505</c:v>
                  </c:pt>
                  <c:pt idx="6">
                    <c:v>6.4023433210036451</c:v>
                  </c:pt>
                  <c:pt idx="8">
                    <c:v>4.680099714037441</c:v>
                  </c:pt>
                  <c:pt idx="10">
                    <c:v>2.8988503468329236</c:v>
                  </c:pt>
                  <c:pt idx="13">
                    <c:v>1.9008769905844325</c:v>
                  </c:pt>
                  <c:pt idx="15">
                    <c:v>4.0066611203511249</c:v>
                  </c:pt>
                  <c:pt idx="17">
                    <c:v>2.3692474191889157</c:v>
                  </c:pt>
                  <c:pt idx="20">
                    <c:v>7.7019478055878636</c:v>
                  </c:pt>
                  <c:pt idx="22">
                    <c:v>0.76376261582597327</c:v>
                  </c:pt>
                  <c:pt idx="27">
                    <c:v>1.5534906930308041</c:v>
                  </c:pt>
                  <c:pt idx="29">
                    <c:v>3.5004761580866872</c:v>
                  </c:pt>
                  <c:pt idx="31">
                    <c:v>0.20000000000000284</c:v>
                  </c:pt>
                  <c:pt idx="34">
                    <c:v>0.25166114784235816</c:v>
                  </c:pt>
                  <c:pt idx="36">
                    <c:v>0.15275252316519683</c:v>
                  </c:pt>
                  <c:pt idx="38">
                    <c:v>1.0692676621563655</c:v>
                  </c:pt>
                  <c:pt idx="41">
                    <c:v>0.75718777944003501</c:v>
                  </c:pt>
                  <c:pt idx="60">
                    <c:v>0.7937253933193763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'BiTe Fig1 '!$A$5:$A$65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'BiTe Fig1 '!$AV$5:$AV$65</c:f>
              <c:numCache>
                <c:formatCode>0.0</c:formatCode>
                <c:ptCount val="61"/>
                <c:pt idx="0">
                  <c:v>0</c:v>
                </c:pt>
                <c:pt idx="1">
                  <c:v>31.3</c:v>
                </c:pt>
                <c:pt idx="3">
                  <c:v>41.666666666666664</c:v>
                </c:pt>
                <c:pt idx="6">
                  <c:v>69.233333333333334</c:v>
                </c:pt>
                <c:pt idx="8">
                  <c:v>60</c:v>
                </c:pt>
                <c:pt idx="10">
                  <c:v>65.666666666666671</c:v>
                </c:pt>
                <c:pt idx="13">
                  <c:v>45.800000000000004</c:v>
                </c:pt>
                <c:pt idx="15">
                  <c:v>51.633333333333333</c:v>
                </c:pt>
                <c:pt idx="17">
                  <c:v>56</c:v>
                </c:pt>
                <c:pt idx="20">
                  <c:v>58.833333333333336</c:v>
                </c:pt>
                <c:pt idx="22">
                  <c:v>63.366666666666674</c:v>
                </c:pt>
                <c:pt idx="27">
                  <c:v>67.100000000000009</c:v>
                </c:pt>
                <c:pt idx="29">
                  <c:v>69.633333333333326</c:v>
                </c:pt>
                <c:pt idx="31">
                  <c:v>66.300000000000011</c:v>
                </c:pt>
                <c:pt idx="34">
                  <c:v>65.033333333333346</c:v>
                </c:pt>
                <c:pt idx="36">
                  <c:v>63.033333333333339</c:v>
                </c:pt>
                <c:pt idx="38">
                  <c:v>64.599999999999994</c:v>
                </c:pt>
                <c:pt idx="41">
                  <c:v>61.766666666666673</c:v>
                </c:pt>
                <c:pt idx="60">
                  <c:v>61.966666666666661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71F-433B-A949-AFF2182449E6}"/>
            </c:ext>
          </c:extLst>
        </c:ser>
        <c:ser>
          <c:idx val="3"/>
          <c:order val="2"/>
          <c:tx>
            <c:strRef>
              <c:f>'BiTe Fig1 '!$E$4</c:f>
              <c:strCache>
                <c:ptCount val="1"/>
                <c:pt idx="0">
                  <c:v>Sludge +Enzyme (Pre-Digestion)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10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dk1">
                    <a:tint val="98500"/>
                  </a:schemeClr>
                </a:solidFill>
              </a:ln>
              <a:effectLst/>
            </c:spPr>
          </c:marker>
          <c:dPt>
            <c:idx val="1"/>
            <c:marker>
              <c:symbol val="square"/>
              <c:size val="10"/>
              <c:spPr>
                <a:solidFill>
                  <a:schemeClr val="bg1">
                    <a:lumMod val="50000"/>
                  </a:schemeClr>
                </a:solidFill>
                <a:ln w="9525">
                  <a:solidFill>
                    <a:schemeClr val="dk1">
                      <a:tint val="985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C71F-433B-A949-AFF2182449E6}"/>
              </c:ext>
            </c:extLst>
          </c:dPt>
          <c:errBars>
            <c:errDir val="y"/>
            <c:errBarType val="both"/>
            <c:errValType val="cust"/>
            <c:noEndCap val="0"/>
            <c:plus>
              <c:numRef>
                <c:f>'BiTe Fig1 '!$AZ$5:$AZ$65</c:f>
                <c:numCache>
                  <c:formatCode>General</c:formatCode>
                  <c:ptCount val="61"/>
                  <c:pt idx="0">
                    <c:v>0</c:v>
                  </c:pt>
                  <c:pt idx="1">
                    <c:v>0.59999999999999964</c:v>
                  </c:pt>
                  <c:pt idx="3">
                    <c:v>6.1158264636378989</c:v>
                  </c:pt>
                  <c:pt idx="6">
                    <c:v>1.9000000000000024</c:v>
                  </c:pt>
                  <c:pt idx="8">
                    <c:v>0.6027713773341723</c:v>
                  </c:pt>
                  <c:pt idx="10">
                    <c:v>1.3316656236958817</c:v>
                  </c:pt>
                  <c:pt idx="13">
                    <c:v>3.1749015732775083</c:v>
                  </c:pt>
                  <c:pt idx="15">
                    <c:v>2.3579652245103202</c:v>
                  </c:pt>
                  <c:pt idx="17">
                    <c:v>0.7937253933193763</c:v>
                  </c:pt>
                  <c:pt idx="20">
                    <c:v>0.5</c:v>
                  </c:pt>
                  <c:pt idx="22">
                    <c:v>2.1501937897160204</c:v>
                  </c:pt>
                  <c:pt idx="27">
                    <c:v>0.49328828623162357</c:v>
                  </c:pt>
                  <c:pt idx="29">
                    <c:v>5.7735026918963393E-2</c:v>
                  </c:pt>
                  <c:pt idx="31">
                    <c:v>0.28867513459481292</c:v>
                  </c:pt>
                  <c:pt idx="34">
                    <c:v>0.61101009266078032</c:v>
                  </c:pt>
                  <c:pt idx="36">
                    <c:v>1.4011899704655812</c:v>
                  </c:pt>
                  <c:pt idx="38">
                    <c:v>1.450287327853802</c:v>
                  </c:pt>
                  <c:pt idx="41">
                    <c:v>1.5275252316519468</c:v>
                  </c:pt>
                  <c:pt idx="60">
                    <c:v>1.4843629385474904</c:v>
                  </c:pt>
                </c:numCache>
              </c:numRef>
            </c:plus>
            <c:minus>
              <c:numRef>
                <c:f>'BiTe Fig1 '!$AZ$5:$AZ$65</c:f>
                <c:numCache>
                  <c:formatCode>General</c:formatCode>
                  <c:ptCount val="61"/>
                  <c:pt idx="0">
                    <c:v>0</c:v>
                  </c:pt>
                  <c:pt idx="1">
                    <c:v>0.59999999999999964</c:v>
                  </c:pt>
                  <c:pt idx="3">
                    <c:v>6.1158264636378989</c:v>
                  </c:pt>
                  <c:pt idx="6">
                    <c:v>1.9000000000000024</c:v>
                  </c:pt>
                  <c:pt idx="8">
                    <c:v>0.6027713773341723</c:v>
                  </c:pt>
                  <c:pt idx="10">
                    <c:v>1.3316656236958817</c:v>
                  </c:pt>
                  <c:pt idx="13">
                    <c:v>3.1749015732775083</c:v>
                  </c:pt>
                  <c:pt idx="15">
                    <c:v>2.3579652245103202</c:v>
                  </c:pt>
                  <c:pt idx="17">
                    <c:v>0.7937253933193763</c:v>
                  </c:pt>
                  <c:pt idx="20">
                    <c:v>0.5</c:v>
                  </c:pt>
                  <c:pt idx="22">
                    <c:v>2.1501937897160204</c:v>
                  </c:pt>
                  <c:pt idx="27">
                    <c:v>0.49328828623162357</c:v>
                  </c:pt>
                  <c:pt idx="29">
                    <c:v>5.7735026918963393E-2</c:v>
                  </c:pt>
                  <c:pt idx="31">
                    <c:v>0.28867513459481292</c:v>
                  </c:pt>
                  <c:pt idx="34">
                    <c:v>0.61101009266078032</c:v>
                  </c:pt>
                  <c:pt idx="36">
                    <c:v>1.4011899704655812</c:v>
                  </c:pt>
                  <c:pt idx="38">
                    <c:v>1.450287327853802</c:v>
                  </c:pt>
                  <c:pt idx="41">
                    <c:v>1.5275252316519468</c:v>
                  </c:pt>
                  <c:pt idx="60">
                    <c:v>1.4843629385474904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'BiTe Fig1 '!$A$5:$A$65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'BiTe Fig1 '!$AW$5:$AW$65</c:f>
              <c:numCache>
                <c:formatCode>0.0</c:formatCode>
                <c:ptCount val="61"/>
                <c:pt idx="0">
                  <c:v>0</c:v>
                </c:pt>
                <c:pt idx="1">
                  <c:v>30.7</c:v>
                </c:pt>
                <c:pt idx="3">
                  <c:v>47.633333333333333</c:v>
                </c:pt>
                <c:pt idx="6">
                  <c:v>72.899999999999991</c:v>
                </c:pt>
                <c:pt idx="8">
                  <c:v>70.666666666666657</c:v>
                </c:pt>
                <c:pt idx="10">
                  <c:v>69.766666666666666</c:v>
                </c:pt>
                <c:pt idx="13">
                  <c:v>46.199999999999996</c:v>
                </c:pt>
                <c:pt idx="15">
                  <c:v>51.9</c:v>
                </c:pt>
                <c:pt idx="17">
                  <c:v>57.5</c:v>
                </c:pt>
                <c:pt idx="20">
                  <c:v>52.70000000000001</c:v>
                </c:pt>
                <c:pt idx="22">
                  <c:v>62.233333333333341</c:v>
                </c:pt>
                <c:pt idx="27">
                  <c:v>61.833333333333336</c:v>
                </c:pt>
                <c:pt idx="29">
                  <c:v>61.666666666666664</c:v>
                </c:pt>
                <c:pt idx="31">
                  <c:v>61.633333333333326</c:v>
                </c:pt>
                <c:pt idx="34">
                  <c:v>63.033333333333331</c:v>
                </c:pt>
                <c:pt idx="36">
                  <c:v>63.366666666666667</c:v>
                </c:pt>
                <c:pt idx="38">
                  <c:v>66.666666666666671</c:v>
                </c:pt>
                <c:pt idx="41">
                  <c:v>62.633333333333326</c:v>
                </c:pt>
                <c:pt idx="60">
                  <c:v>62.433333333333337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71F-433B-A949-AFF218244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056792"/>
        <c:axId val="538250152"/>
      </c:scatterChart>
      <c:valAx>
        <c:axId val="608056792"/>
        <c:scaling>
          <c:orientation val="minMax"/>
          <c:max val="6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(days)</a:t>
                </a:r>
              </a:p>
            </c:rich>
          </c:tx>
          <c:layout>
            <c:manualLayout>
              <c:xMode val="edge"/>
              <c:yMode val="edge"/>
              <c:x val="0.48988986670783802"/>
              <c:y val="0.950144850372281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8250152"/>
        <c:crosses val="autoZero"/>
        <c:crossBetween val="midCat"/>
        <c:majorUnit val="5"/>
      </c:valAx>
      <c:valAx>
        <c:axId val="538250152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Methane (%)</a:t>
                </a:r>
              </a:p>
            </c:rich>
          </c:tx>
          <c:layout>
            <c:manualLayout>
              <c:xMode val="edge"/>
              <c:yMode val="edge"/>
              <c:x val="2.6777855726505134E-2"/>
              <c:y val="0.290758500853945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8056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876379778903351E-2"/>
          <c:y val="2.8142052048215634E-2"/>
          <c:w val="0.91364206846060747"/>
          <c:h val="0.866495615474471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'Final data + averaged'!$B$4</c:f>
              <c:strCache>
                <c:ptCount val="1"/>
                <c:pt idx="0">
                  <c:v>Sludge Nml/gVS 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'Final data + averaged'!$F$5:$F$69</c:f>
                <c:numCache>
                  <c:formatCode>General</c:formatCode>
                  <c:ptCount val="65"/>
                  <c:pt idx="0">
                    <c:v>0</c:v>
                  </c:pt>
                  <c:pt idx="1">
                    <c:v>4.0630475833079348E-2</c:v>
                  </c:pt>
                  <c:pt idx="2">
                    <c:v>2.3819616457142758</c:v>
                  </c:pt>
                  <c:pt idx="3">
                    <c:v>2.3132279904918271</c:v>
                  </c:pt>
                  <c:pt idx="4">
                    <c:v>2.1706632435629056</c:v>
                  </c:pt>
                  <c:pt idx="5">
                    <c:v>2.7479732462569211</c:v>
                  </c:pt>
                  <c:pt idx="6">
                    <c:v>6.5043770415989535</c:v>
                  </c:pt>
                  <c:pt idx="7">
                    <c:v>4.11355628147634</c:v>
                  </c:pt>
                  <c:pt idx="8">
                    <c:v>3.6628463073725923</c:v>
                  </c:pt>
                  <c:pt idx="9">
                    <c:v>1.5703438234353437</c:v>
                  </c:pt>
                  <c:pt idx="10">
                    <c:v>5.4390933960255481</c:v>
                  </c:pt>
                  <c:pt idx="11">
                    <c:v>5.1166175029805441</c:v>
                  </c:pt>
                  <c:pt idx="12">
                    <c:v>3.0136248623512762</c:v>
                  </c:pt>
                  <c:pt idx="13">
                    <c:v>4.8224672492775404</c:v>
                  </c:pt>
                  <c:pt idx="14">
                    <c:v>4.9759852378358218</c:v>
                  </c:pt>
                  <c:pt idx="15">
                    <c:v>4.0413797855894531</c:v>
                  </c:pt>
                  <c:pt idx="16">
                    <c:v>3.376144936802326</c:v>
                  </c:pt>
                  <c:pt idx="17">
                    <c:v>2.6413395564728201</c:v>
                  </c:pt>
                  <c:pt idx="18">
                    <c:v>1.9193734110369225</c:v>
                  </c:pt>
                  <c:pt idx="19">
                    <c:v>0.27125420504071396</c:v>
                  </c:pt>
                  <c:pt idx="20">
                    <c:v>0.23250360432061196</c:v>
                  </c:pt>
                  <c:pt idx="21">
                    <c:v>0.23527150437204566</c:v>
                  </c:pt>
                  <c:pt idx="22">
                    <c:v>5.3819305358023737</c:v>
                  </c:pt>
                  <c:pt idx="23">
                    <c:v>3.1322573823939788</c:v>
                  </c:pt>
                  <c:pt idx="24">
                    <c:v>1.9906468530462977</c:v>
                  </c:pt>
                  <c:pt idx="25">
                    <c:v>4.4683933105833393</c:v>
                  </c:pt>
                  <c:pt idx="26">
                    <c:v>4.2441982481461524</c:v>
                  </c:pt>
                  <c:pt idx="27">
                    <c:v>4.4238968926359066</c:v>
                  </c:pt>
                  <c:pt idx="28">
                    <c:v>6.4998891276622608</c:v>
                  </c:pt>
                  <c:pt idx="29">
                    <c:v>1.1274495741092907</c:v>
                  </c:pt>
                  <c:pt idx="30">
                    <c:v>4.2888181799117326</c:v>
                  </c:pt>
                  <c:pt idx="31">
                    <c:v>1.976176674754196</c:v>
                  </c:pt>
                  <c:pt idx="32">
                    <c:v>2.4114958550162968</c:v>
                  </c:pt>
                  <c:pt idx="33">
                    <c:v>0.16715649016272099</c:v>
                  </c:pt>
                  <c:pt idx="34">
                    <c:v>0.16509282979033973</c:v>
                  </c:pt>
                  <c:pt idx="35">
                    <c:v>0.16715649016272099</c:v>
                  </c:pt>
                  <c:pt idx="36">
                    <c:v>2.1380872432593292</c:v>
                  </c:pt>
                  <c:pt idx="37">
                    <c:v>2.1400669536697601</c:v>
                  </c:pt>
                  <c:pt idx="38">
                    <c:v>0.31007875440314325</c:v>
                  </c:pt>
                  <c:pt idx="39">
                    <c:v>1.5941472158885435</c:v>
                  </c:pt>
                  <c:pt idx="40">
                    <c:v>0.29658301798600339</c:v>
                  </c:pt>
                  <c:pt idx="41">
                    <c:v>1.7941441828782374</c:v>
                  </c:pt>
                  <c:pt idx="42">
                    <c:v>0.70301159818903347</c:v>
                  </c:pt>
                  <c:pt idx="43">
                    <c:v>1.7502692155972015</c:v>
                  </c:pt>
                  <c:pt idx="44">
                    <c:v>0.41463030813039364</c:v>
                  </c:pt>
                  <c:pt idx="45">
                    <c:v>0.93305425063561798</c:v>
                  </c:pt>
                  <c:pt idx="46">
                    <c:v>1.0079710152851862</c:v>
                  </c:pt>
                  <c:pt idx="47">
                    <c:v>0.50339959357386954</c:v>
                  </c:pt>
                  <c:pt idx="48">
                    <c:v>2.8394369232303931</c:v>
                  </c:pt>
                  <c:pt idx="49">
                    <c:v>1.1943402122046607</c:v>
                  </c:pt>
                  <c:pt idx="50">
                    <c:v>1.1536952463874857</c:v>
                  </c:pt>
                  <c:pt idx="51">
                    <c:v>0.43919984552130992</c:v>
                  </c:pt>
                  <c:pt idx="52">
                    <c:v>0.4252932073511958</c:v>
                  </c:pt>
                  <c:pt idx="53">
                    <c:v>0.4252932073511958</c:v>
                  </c:pt>
                  <c:pt idx="54">
                    <c:v>1.0709283657857627</c:v>
                  </c:pt>
                  <c:pt idx="55">
                    <c:v>2.5511096914395002</c:v>
                  </c:pt>
                  <c:pt idx="56">
                    <c:v>1.0455367587866737</c:v>
                  </c:pt>
                  <c:pt idx="57">
                    <c:v>1.0520807646161756</c:v>
                  </c:pt>
                  <c:pt idx="58">
                    <c:v>1.8041880880814607</c:v>
                  </c:pt>
                  <c:pt idx="59">
                    <c:v>1.7646820076840679</c:v>
                  </c:pt>
                  <c:pt idx="60">
                    <c:v>1.8364513716329574</c:v>
                  </c:pt>
                  <c:pt idx="61">
                    <c:v>0.47322184154938551</c:v>
                  </c:pt>
                  <c:pt idx="62">
                    <c:v>0.55528343256952728</c:v>
                  </c:pt>
                  <c:pt idx="63">
                    <c:v>0.6633311940793597</c:v>
                  </c:pt>
                  <c:pt idx="64">
                    <c:v>0.65318032440452012</c:v>
                  </c:pt>
                </c:numCache>
              </c:numRef>
            </c:plus>
            <c:minus>
              <c:numRef>
                <c:f>'Final data + averaged'!$F$5:$F$69</c:f>
                <c:numCache>
                  <c:formatCode>General</c:formatCode>
                  <c:ptCount val="65"/>
                  <c:pt idx="0">
                    <c:v>0</c:v>
                  </c:pt>
                  <c:pt idx="1">
                    <c:v>4.0630475833079348E-2</c:v>
                  </c:pt>
                  <c:pt idx="2">
                    <c:v>2.3819616457142758</c:v>
                  </c:pt>
                  <c:pt idx="3">
                    <c:v>2.3132279904918271</c:v>
                  </c:pt>
                  <c:pt idx="4">
                    <c:v>2.1706632435629056</c:v>
                  </c:pt>
                  <c:pt idx="5">
                    <c:v>2.7479732462569211</c:v>
                  </c:pt>
                  <c:pt idx="6">
                    <c:v>6.5043770415989535</c:v>
                  </c:pt>
                  <c:pt idx="7">
                    <c:v>4.11355628147634</c:v>
                  </c:pt>
                  <c:pt idx="8">
                    <c:v>3.6628463073725923</c:v>
                  </c:pt>
                  <c:pt idx="9">
                    <c:v>1.5703438234353437</c:v>
                  </c:pt>
                  <c:pt idx="10">
                    <c:v>5.4390933960255481</c:v>
                  </c:pt>
                  <c:pt idx="11">
                    <c:v>5.1166175029805441</c:v>
                  </c:pt>
                  <c:pt idx="12">
                    <c:v>3.0136248623512762</c:v>
                  </c:pt>
                  <c:pt idx="13">
                    <c:v>4.8224672492775404</c:v>
                  </c:pt>
                  <c:pt idx="14">
                    <c:v>4.9759852378358218</c:v>
                  </c:pt>
                  <c:pt idx="15">
                    <c:v>4.0413797855894531</c:v>
                  </c:pt>
                  <c:pt idx="16">
                    <c:v>3.376144936802326</c:v>
                  </c:pt>
                  <c:pt idx="17">
                    <c:v>2.6413395564728201</c:v>
                  </c:pt>
                  <c:pt idx="18">
                    <c:v>1.9193734110369225</c:v>
                  </c:pt>
                  <c:pt idx="19">
                    <c:v>0.27125420504071396</c:v>
                  </c:pt>
                  <c:pt idx="20">
                    <c:v>0.23250360432061196</c:v>
                  </c:pt>
                  <c:pt idx="21">
                    <c:v>0.23527150437204566</c:v>
                  </c:pt>
                  <c:pt idx="22">
                    <c:v>5.3819305358023737</c:v>
                  </c:pt>
                  <c:pt idx="23">
                    <c:v>3.1322573823939788</c:v>
                  </c:pt>
                  <c:pt idx="24">
                    <c:v>1.9906468530462977</c:v>
                  </c:pt>
                  <c:pt idx="25">
                    <c:v>4.4683933105833393</c:v>
                  </c:pt>
                  <c:pt idx="26">
                    <c:v>4.2441982481461524</c:v>
                  </c:pt>
                  <c:pt idx="27">
                    <c:v>4.4238968926359066</c:v>
                  </c:pt>
                  <c:pt idx="28">
                    <c:v>6.4998891276622608</c:v>
                  </c:pt>
                  <c:pt idx="29">
                    <c:v>1.1274495741092907</c:v>
                  </c:pt>
                  <c:pt idx="30">
                    <c:v>4.2888181799117326</c:v>
                  </c:pt>
                  <c:pt idx="31">
                    <c:v>1.976176674754196</c:v>
                  </c:pt>
                  <c:pt idx="32">
                    <c:v>2.4114958550162968</c:v>
                  </c:pt>
                  <c:pt idx="33">
                    <c:v>0.16715649016272099</c:v>
                  </c:pt>
                  <c:pt idx="34">
                    <c:v>0.16509282979033973</c:v>
                  </c:pt>
                  <c:pt idx="35">
                    <c:v>0.16715649016272099</c:v>
                  </c:pt>
                  <c:pt idx="36">
                    <c:v>2.1380872432593292</c:v>
                  </c:pt>
                  <c:pt idx="37">
                    <c:v>2.1400669536697601</c:v>
                  </c:pt>
                  <c:pt idx="38">
                    <c:v>0.31007875440314325</c:v>
                  </c:pt>
                  <c:pt idx="39">
                    <c:v>1.5941472158885435</c:v>
                  </c:pt>
                  <c:pt idx="40">
                    <c:v>0.29658301798600339</c:v>
                  </c:pt>
                  <c:pt idx="41">
                    <c:v>1.7941441828782374</c:v>
                  </c:pt>
                  <c:pt idx="42">
                    <c:v>0.70301159818903347</c:v>
                  </c:pt>
                  <c:pt idx="43">
                    <c:v>1.7502692155972015</c:v>
                  </c:pt>
                  <c:pt idx="44">
                    <c:v>0.41463030813039364</c:v>
                  </c:pt>
                  <c:pt idx="45">
                    <c:v>0.93305425063561798</c:v>
                  </c:pt>
                  <c:pt idx="46">
                    <c:v>1.0079710152851862</c:v>
                  </c:pt>
                  <c:pt idx="47">
                    <c:v>0.50339959357386954</c:v>
                  </c:pt>
                  <c:pt idx="48">
                    <c:v>2.8394369232303931</c:v>
                  </c:pt>
                  <c:pt idx="49">
                    <c:v>1.1943402122046607</c:v>
                  </c:pt>
                  <c:pt idx="50">
                    <c:v>1.1536952463874857</c:v>
                  </c:pt>
                  <c:pt idx="51">
                    <c:v>0.43919984552130992</c:v>
                  </c:pt>
                  <c:pt idx="52">
                    <c:v>0.4252932073511958</c:v>
                  </c:pt>
                  <c:pt idx="53">
                    <c:v>0.4252932073511958</c:v>
                  </c:pt>
                  <c:pt idx="54">
                    <c:v>1.0709283657857627</c:v>
                  </c:pt>
                  <c:pt idx="55">
                    <c:v>2.5511096914395002</c:v>
                  </c:pt>
                  <c:pt idx="56">
                    <c:v>1.0455367587866737</c:v>
                  </c:pt>
                  <c:pt idx="57">
                    <c:v>1.0520807646161756</c:v>
                  </c:pt>
                  <c:pt idx="58">
                    <c:v>1.8041880880814607</c:v>
                  </c:pt>
                  <c:pt idx="59">
                    <c:v>1.7646820076840679</c:v>
                  </c:pt>
                  <c:pt idx="60">
                    <c:v>1.8364513716329574</c:v>
                  </c:pt>
                  <c:pt idx="61">
                    <c:v>0.47322184154938551</c:v>
                  </c:pt>
                  <c:pt idx="62">
                    <c:v>0.55528343256952728</c:v>
                  </c:pt>
                  <c:pt idx="63">
                    <c:v>0.6633311940793597</c:v>
                  </c:pt>
                  <c:pt idx="64">
                    <c:v>0.65318032440452012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'Final data + averaged'!$A$5:$A$69</c:f>
              <c:numCache>
                <c:formatCode>General</c:formatCode>
                <c:ptCount val="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numCache>
            </c:numRef>
          </c:xVal>
          <c:yVal>
            <c:numRef>
              <c:f>'Final data + averaged'!$B$5:$B$69</c:f>
              <c:numCache>
                <c:formatCode>0.0</c:formatCode>
                <c:ptCount val="65"/>
                <c:pt idx="0">
                  <c:v>0</c:v>
                </c:pt>
                <c:pt idx="1">
                  <c:v>12.957268327967356</c:v>
                </c:pt>
                <c:pt idx="2">
                  <c:v>10.102216132641955</c:v>
                </c:pt>
                <c:pt idx="3">
                  <c:v>7.4640456016279444</c:v>
                </c:pt>
                <c:pt idx="4">
                  <c:v>5.2318921901504325</c:v>
                </c:pt>
                <c:pt idx="5">
                  <c:v>1.604087436650536</c:v>
                </c:pt>
                <c:pt idx="6">
                  <c:v>4.9638187713310344</c:v>
                </c:pt>
                <c:pt idx="7">
                  <c:v>8.369189976237374</c:v>
                </c:pt>
                <c:pt idx="8">
                  <c:v>7.5604447984898613</c:v>
                </c:pt>
                <c:pt idx="9">
                  <c:v>24.148643780596814</c:v>
                </c:pt>
                <c:pt idx="10">
                  <c:v>26.471245536379456</c:v>
                </c:pt>
                <c:pt idx="11">
                  <c:v>28.046613787818913</c:v>
                </c:pt>
                <c:pt idx="12">
                  <c:v>30.098881698590681</c:v>
                </c:pt>
                <c:pt idx="13">
                  <c:v>32.967023957433575</c:v>
                </c:pt>
                <c:pt idx="14">
                  <c:v>38.110072319688001</c:v>
                </c:pt>
                <c:pt idx="15">
                  <c:v>34.78060342633475</c:v>
                </c:pt>
                <c:pt idx="16">
                  <c:v>36.632677254622173</c:v>
                </c:pt>
                <c:pt idx="17">
                  <c:v>38.863568274774316</c:v>
                </c:pt>
                <c:pt idx="18">
                  <c:v>43.298526741835893</c:v>
                </c:pt>
                <c:pt idx="19">
                  <c:v>40.608208957418206</c:v>
                </c:pt>
                <c:pt idx="20">
                  <c:v>40.81085461391632</c:v>
                </c:pt>
                <c:pt idx="21">
                  <c:v>40.689915840233695</c:v>
                </c:pt>
                <c:pt idx="22">
                  <c:v>41.06811038489721</c:v>
                </c:pt>
                <c:pt idx="23">
                  <c:v>47.032890002975684</c:v>
                </c:pt>
                <c:pt idx="24">
                  <c:v>46.92474496311975</c:v>
                </c:pt>
                <c:pt idx="25">
                  <c:v>48.62863346817899</c:v>
                </c:pt>
                <c:pt idx="26">
                  <c:v>45.086917804229557</c:v>
                </c:pt>
                <c:pt idx="27">
                  <c:v>45.533283649933502</c:v>
                </c:pt>
                <c:pt idx="28">
                  <c:v>47.25414947224224</c:v>
                </c:pt>
                <c:pt idx="29">
                  <c:v>66.560998475475486</c:v>
                </c:pt>
                <c:pt idx="30">
                  <c:v>92.569470791024898</c:v>
                </c:pt>
                <c:pt idx="31">
                  <c:v>88.928844834772946</c:v>
                </c:pt>
                <c:pt idx="32">
                  <c:v>89.189004620394314</c:v>
                </c:pt>
                <c:pt idx="33">
                  <c:v>88.402386279118176</c:v>
                </c:pt>
                <c:pt idx="34">
                  <c:v>88.352676730249343</c:v>
                </c:pt>
                <c:pt idx="35">
                  <c:v>91.214241146885101</c:v>
                </c:pt>
                <c:pt idx="36">
                  <c:v>87.844558441587679</c:v>
                </c:pt>
                <c:pt idx="37">
                  <c:v>90.571550601290753</c:v>
                </c:pt>
                <c:pt idx="38">
                  <c:v>87.349868879669259</c:v>
                </c:pt>
                <c:pt idx="39">
                  <c:v>91.260869455622696</c:v>
                </c:pt>
                <c:pt idx="40">
                  <c:v>88.060809919382763</c:v>
                </c:pt>
                <c:pt idx="41">
                  <c:v>89.624951676846678</c:v>
                </c:pt>
                <c:pt idx="42">
                  <c:v>90.412368015041466</c:v>
                </c:pt>
                <c:pt idx="43">
                  <c:v>87.963400286045072</c:v>
                </c:pt>
                <c:pt idx="44">
                  <c:v>89.510702353662651</c:v>
                </c:pt>
                <c:pt idx="45">
                  <c:v>86.953005461388841</c:v>
                </c:pt>
                <c:pt idx="46">
                  <c:v>90.721600157297786</c:v>
                </c:pt>
                <c:pt idx="47">
                  <c:v>90.379920019356319</c:v>
                </c:pt>
                <c:pt idx="48">
                  <c:v>92.731014963357595</c:v>
                </c:pt>
                <c:pt idx="49">
                  <c:v>96.205818140070335</c:v>
                </c:pt>
                <c:pt idx="50">
                  <c:v>94.457348222077229</c:v>
                </c:pt>
                <c:pt idx="51">
                  <c:v>97.818479926661283</c:v>
                </c:pt>
                <c:pt idx="52">
                  <c:v>93.886074424772289</c:v>
                </c:pt>
                <c:pt idx="53">
                  <c:v>96.048960806286686</c:v>
                </c:pt>
                <c:pt idx="54">
                  <c:v>93.349683152125792</c:v>
                </c:pt>
                <c:pt idx="55">
                  <c:v>94.398438256873902</c:v>
                </c:pt>
                <c:pt idx="56">
                  <c:v>99.672855982484265</c:v>
                </c:pt>
                <c:pt idx="57">
                  <c:v>95.962162397581807</c:v>
                </c:pt>
                <c:pt idx="58">
                  <c:v>100.17559169899852</c:v>
                </c:pt>
                <c:pt idx="59">
                  <c:v>96.554043788602144</c:v>
                </c:pt>
                <c:pt idx="60">
                  <c:v>98.633254265624814</c:v>
                </c:pt>
                <c:pt idx="61">
                  <c:v>96.126829946822554</c:v>
                </c:pt>
                <c:pt idx="62">
                  <c:v>98.116330358351405</c:v>
                </c:pt>
                <c:pt idx="63">
                  <c:v>100.22669527494554</c:v>
                </c:pt>
                <c:pt idx="64">
                  <c:v>98.663324046429125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61-4FC1-AFEA-B9B8B2B3A256}"/>
            </c:ext>
          </c:extLst>
        </c:ser>
        <c:ser>
          <c:idx val="1"/>
          <c:order val="1"/>
          <c:tx>
            <c:strRef>
              <c:f>'Final data + averaged'!$C$4</c:f>
              <c:strCache>
                <c:ptCount val="1"/>
                <c:pt idx="0">
                  <c:v>Sludge + Enzyme (6 times/HRT) 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'Final data + averaged'!$G$5:$G$69</c:f>
                <c:numCache>
                  <c:formatCode>General</c:formatCode>
                  <c:ptCount val="65"/>
                  <c:pt idx="0">
                    <c:v>0</c:v>
                  </c:pt>
                  <c:pt idx="1">
                    <c:v>1.4208387450702007</c:v>
                  </c:pt>
                  <c:pt idx="2">
                    <c:v>5.4407602390001584</c:v>
                  </c:pt>
                  <c:pt idx="3">
                    <c:v>18.800035646491505</c:v>
                  </c:pt>
                  <c:pt idx="4">
                    <c:v>5.7656914621142938</c:v>
                  </c:pt>
                  <c:pt idx="5">
                    <c:v>6.6939742915664402</c:v>
                  </c:pt>
                  <c:pt idx="6">
                    <c:v>7.6362523692765096</c:v>
                  </c:pt>
                  <c:pt idx="7">
                    <c:v>6.9015673361789078</c:v>
                  </c:pt>
                  <c:pt idx="8">
                    <c:v>7.0549146990698341</c:v>
                  </c:pt>
                  <c:pt idx="9">
                    <c:v>7.9144445293493995</c:v>
                  </c:pt>
                  <c:pt idx="10">
                    <c:v>10.289437838165899</c:v>
                  </c:pt>
                  <c:pt idx="11">
                    <c:v>9.2456018024483217</c:v>
                  </c:pt>
                  <c:pt idx="12">
                    <c:v>10.513166470792955</c:v>
                  </c:pt>
                  <c:pt idx="13">
                    <c:v>2.8494199869019758</c:v>
                  </c:pt>
                  <c:pt idx="14">
                    <c:v>2.8989405694214736</c:v>
                  </c:pt>
                  <c:pt idx="15">
                    <c:v>3.2133450854728016</c:v>
                  </c:pt>
                  <c:pt idx="16">
                    <c:v>3.5678731696101185</c:v>
                  </c:pt>
                  <c:pt idx="17">
                    <c:v>3.3624323125823472</c:v>
                  </c:pt>
                  <c:pt idx="18">
                    <c:v>1.2832679306538048</c:v>
                  </c:pt>
                  <c:pt idx="19">
                    <c:v>0.13933291047152996</c:v>
                  </c:pt>
                  <c:pt idx="20">
                    <c:v>0.22419420882637262</c:v>
                  </c:pt>
                  <c:pt idx="21">
                    <c:v>3.6684322024285851</c:v>
                  </c:pt>
                  <c:pt idx="22">
                    <c:v>3.0375110163012842</c:v>
                  </c:pt>
                  <c:pt idx="23">
                    <c:v>1.0371173740407549</c:v>
                  </c:pt>
                  <c:pt idx="24">
                    <c:v>1.1455694298607668</c:v>
                  </c:pt>
                  <c:pt idx="25">
                    <c:v>1.5607504260236724</c:v>
                  </c:pt>
                  <c:pt idx="26">
                    <c:v>1.839158611562427</c:v>
                  </c:pt>
                  <c:pt idx="27">
                    <c:v>1.8804852966777246</c:v>
                  </c:pt>
                  <c:pt idx="28">
                    <c:v>2.4566646959471328</c:v>
                  </c:pt>
                  <c:pt idx="29">
                    <c:v>2.336378037523942</c:v>
                  </c:pt>
                  <c:pt idx="30">
                    <c:v>1.6502010736566424</c:v>
                  </c:pt>
                  <c:pt idx="31">
                    <c:v>1.5775796235586401</c:v>
                  </c:pt>
                  <c:pt idx="32">
                    <c:v>0.50209629937332279</c:v>
                  </c:pt>
                  <c:pt idx="33">
                    <c:v>1.8624760661528013</c:v>
                  </c:pt>
                  <c:pt idx="34">
                    <c:v>1.2169053685178874</c:v>
                  </c:pt>
                  <c:pt idx="35">
                    <c:v>4.8057907879801265</c:v>
                  </c:pt>
                  <c:pt idx="36">
                    <c:v>4.6102906178893486</c:v>
                  </c:pt>
                  <c:pt idx="37">
                    <c:v>3.1793746508057792</c:v>
                  </c:pt>
                  <c:pt idx="38">
                    <c:v>2.0799007257464175</c:v>
                  </c:pt>
                  <c:pt idx="39">
                    <c:v>3.3918553315599942</c:v>
                  </c:pt>
                  <c:pt idx="40">
                    <c:v>3.2426061425718169</c:v>
                  </c:pt>
                  <c:pt idx="41">
                    <c:v>1.8214819853160262</c:v>
                  </c:pt>
                  <c:pt idx="42">
                    <c:v>0.85459146682883558</c:v>
                  </c:pt>
                  <c:pt idx="43">
                    <c:v>0.82265099459310109</c:v>
                  </c:pt>
                  <c:pt idx="44">
                    <c:v>2.206034074303489</c:v>
                  </c:pt>
                  <c:pt idx="45">
                    <c:v>2.1221364236304785</c:v>
                  </c:pt>
                  <c:pt idx="46">
                    <c:v>1.9966725523749393</c:v>
                  </c:pt>
                  <c:pt idx="47">
                    <c:v>1.7928646067582672</c:v>
                  </c:pt>
                  <c:pt idx="48">
                    <c:v>2.0259849678775042</c:v>
                  </c:pt>
                  <c:pt idx="49">
                    <c:v>2.0247476243918032</c:v>
                  </c:pt>
                  <c:pt idx="50">
                    <c:v>1.6161166159706422</c:v>
                  </c:pt>
                  <c:pt idx="51">
                    <c:v>1.5476545393617549</c:v>
                  </c:pt>
                  <c:pt idx="52">
                    <c:v>0.7848338818161108</c:v>
                  </c:pt>
                  <c:pt idx="53">
                    <c:v>0.72004659884624189</c:v>
                  </c:pt>
                  <c:pt idx="54">
                    <c:v>0.89006202381322985</c:v>
                  </c:pt>
                  <c:pt idx="55">
                    <c:v>0.71561371190031875</c:v>
                  </c:pt>
                  <c:pt idx="56">
                    <c:v>0.69931700486426585</c:v>
                  </c:pt>
                  <c:pt idx="57">
                    <c:v>0.82243149262735937</c:v>
                  </c:pt>
                  <c:pt idx="58">
                    <c:v>2.517410231952645</c:v>
                  </c:pt>
                  <c:pt idx="59">
                    <c:v>1.7057964837521853</c:v>
                  </c:pt>
                  <c:pt idx="60">
                    <c:v>1.9058243588639425</c:v>
                  </c:pt>
                  <c:pt idx="61">
                    <c:v>2.1286511793844745</c:v>
                  </c:pt>
                  <c:pt idx="62">
                    <c:v>1.7273919789158603</c:v>
                  </c:pt>
                  <c:pt idx="63">
                    <c:v>1.2983440628095846</c:v>
                  </c:pt>
                  <c:pt idx="64">
                    <c:v>1.5450809761030415</c:v>
                  </c:pt>
                </c:numCache>
              </c:numRef>
            </c:plus>
            <c:minus>
              <c:numRef>
                <c:f>'Final data + averaged'!$G$5:$G$69</c:f>
                <c:numCache>
                  <c:formatCode>General</c:formatCode>
                  <c:ptCount val="65"/>
                  <c:pt idx="0">
                    <c:v>0</c:v>
                  </c:pt>
                  <c:pt idx="1">
                    <c:v>1.4208387450702007</c:v>
                  </c:pt>
                  <c:pt idx="2">
                    <c:v>5.4407602390001584</c:v>
                  </c:pt>
                  <c:pt idx="3">
                    <c:v>18.800035646491505</c:v>
                  </c:pt>
                  <c:pt idx="4">
                    <c:v>5.7656914621142938</c:v>
                  </c:pt>
                  <c:pt idx="5">
                    <c:v>6.6939742915664402</c:v>
                  </c:pt>
                  <c:pt idx="6">
                    <c:v>7.6362523692765096</c:v>
                  </c:pt>
                  <c:pt idx="7">
                    <c:v>6.9015673361789078</c:v>
                  </c:pt>
                  <c:pt idx="8">
                    <c:v>7.0549146990698341</c:v>
                  </c:pt>
                  <c:pt idx="9">
                    <c:v>7.9144445293493995</c:v>
                  </c:pt>
                  <c:pt idx="10">
                    <c:v>10.289437838165899</c:v>
                  </c:pt>
                  <c:pt idx="11">
                    <c:v>9.2456018024483217</c:v>
                  </c:pt>
                  <c:pt idx="12">
                    <c:v>10.513166470792955</c:v>
                  </c:pt>
                  <c:pt idx="13">
                    <c:v>2.8494199869019758</c:v>
                  </c:pt>
                  <c:pt idx="14">
                    <c:v>2.8989405694214736</c:v>
                  </c:pt>
                  <c:pt idx="15">
                    <c:v>3.2133450854728016</c:v>
                  </c:pt>
                  <c:pt idx="16">
                    <c:v>3.5678731696101185</c:v>
                  </c:pt>
                  <c:pt idx="17">
                    <c:v>3.3624323125823472</c:v>
                  </c:pt>
                  <c:pt idx="18">
                    <c:v>1.2832679306538048</c:v>
                  </c:pt>
                  <c:pt idx="19">
                    <c:v>0.13933291047152996</c:v>
                  </c:pt>
                  <c:pt idx="20">
                    <c:v>0.22419420882637262</c:v>
                  </c:pt>
                  <c:pt idx="21">
                    <c:v>3.6684322024285851</c:v>
                  </c:pt>
                  <c:pt idx="22">
                    <c:v>3.0375110163012842</c:v>
                  </c:pt>
                  <c:pt idx="23">
                    <c:v>1.0371173740407549</c:v>
                  </c:pt>
                  <c:pt idx="24">
                    <c:v>1.1455694298607668</c:v>
                  </c:pt>
                  <c:pt idx="25">
                    <c:v>1.5607504260236724</c:v>
                  </c:pt>
                  <c:pt idx="26">
                    <c:v>1.839158611562427</c:v>
                  </c:pt>
                  <c:pt idx="27">
                    <c:v>1.8804852966777246</c:v>
                  </c:pt>
                  <c:pt idx="28">
                    <c:v>2.4566646959471328</c:v>
                  </c:pt>
                  <c:pt idx="29">
                    <c:v>2.336378037523942</c:v>
                  </c:pt>
                  <c:pt idx="30">
                    <c:v>1.6502010736566424</c:v>
                  </c:pt>
                  <c:pt idx="31">
                    <c:v>1.5775796235586401</c:v>
                  </c:pt>
                  <c:pt idx="32">
                    <c:v>0.50209629937332279</c:v>
                  </c:pt>
                  <c:pt idx="33">
                    <c:v>1.8624760661528013</c:v>
                  </c:pt>
                  <c:pt idx="34">
                    <c:v>1.2169053685178874</c:v>
                  </c:pt>
                  <c:pt idx="35">
                    <c:v>4.8057907879801265</c:v>
                  </c:pt>
                  <c:pt idx="36">
                    <c:v>4.6102906178893486</c:v>
                  </c:pt>
                  <c:pt idx="37">
                    <c:v>3.1793746508057792</c:v>
                  </c:pt>
                  <c:pt idx="38">
                    <c:v>2.0799007257464175</c:v>
                  </c:pt>
                  <c:pt idx="39">
                    <c:v>3.3918553315599942</c:v>
                  </c:pt>
                  <c:pt idx="40">
                    <c:v>3.2426061425718169</c:v>
                  </c:pt>
                  <c:pt idx="41">
                    <c:v>1.8214819853160262</c:v>
                  </c:pt>
                  <c:pt idx="42">
                    <c:v>0.85459146682883558</c:v>
                  </c:pt>
                  <c:pt idx="43">
                    <c:v>0.82265099459310109</c:v>
                  </c:pt>
                  <c:pt idx="44">
                    <c:v>2.206034074303489</c:v>
                  </c:pt>
                  <c:pt idx="45">
                    <c:v>2.1221364236304785</c:v>
                  </c:pt>
                  <c:pt idx="46">
                    <c:v>1.9966725523749393</c:v>
                  </c:pt>
                  <c:pt idx="47">
                    <c:v>1.7928646067582672</c:v>
                  </c:pt>
                  <c:pt idx="48">
                    <c:v>2.0259849678775042</c:v>
                  </c:pt>
                  <c:pt idx="49">
                    <c:v>2.0247476243918032</c:v>
                  </c:pt>
                  <c:pt idx="50">
                    <c:v>1.6161166159706422</c:v>
                  </c:pt>
                  <c:pt idx="51">
                    <c:v>1.5476545393617549</c:v>
                  </c:pt>
                  <c:pt idx="52">
                    <c:v>0.7848338818161108</c:v>
                  </c:pt>
                  <c:pt idx="53">
                    <c:v>0.72004659884624189</c:v>
                  </c:pt>
                  <c:pt idx="54">
                    <c:v>0.89006202381322985</c:v>
                  </c:pt>
                  <c:pt idx="55">
                    <c:v>0.71561371190031875</c:v>
                  </c:pt>
                  <c:pt idx="56">
                    <c:v>0.69931700486426585</c:v>
                  </c:pt>
                  <c:pt idx="57">
                    <c:v>0.82243149262735937</c:v>
                  </c:pt>
                  <c:pt idx="58">
                    <c:v>2.517410231952645</c:v>
                  </c:pt>
                  <c:pt idx="59">
                    <c:v>1.7057964837521853</c:v>
                  </c:pt>
                  <c:pt idx="60">
                    <c:v>1.9058243588639425</c:v>
                  </c:pt>
                  <c:pt idx="61">
                    <c:v>2.1286511793844745</c:v>
                  </c:pt>
                  <c:pt idx="62">
                    <c:v>1.7273919789158603</c:v>
                  </c:pt>
                  <c:pt idx="63">
                    <c:v>1.2983440628095846</c:v>
                  </c:pt>
                  <c:pt idx="64">
                    <c:v>1.5450809761030415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'Final data + averaged'!$A$5:$A$69</c:f>
              <c:numCache>
                <c:formatCode>General</c:formatCode>
                <c:ptCount val="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numCache>
            </c:numRef>
          </c:xVal>
          <c:yVal>
            <c:numRef>
              <c:f>'Final data + averaged'!$C$5:$C$69</c:f>
              <c:numCache>
                <c:formatCode>0.0</c:formatCode>
                <c:ptCount val="65"/>
                <c:pt idx="0">
                  <c:v>0</c:v>
                </c:pt>
                <c:pt idx="1">
                  <c:v>12.997969281695264</c:v>
                </c:pt>
                <c:pt idx="2">
                  <c:v>93.235111208771016</c:v>
                </c:pt>
                <c:pt idx="3">
                  <c:v>90.888308696027948</c:v>
                </c:pt>
                <c:pt idx="4">
                  <c:v>110.88129878343221</c:v>
                </c:pt>
                <c:pt idx="5">
                  <c:v>107.7768461549789</c:v>
                </c:pt>
                <c:pt idx="6">
                  <c:v>111.0505168358311</c:v>
                </c:pt>
                <c:pt idx="7">
                  <c:v>114.75976517490672</c:v>
                </c:pt>
                <c:pt idx="8">
                  <c:v>105.3177552380602</c:v>
                </c:pt>
                <c:pt idx="9">
                  <c:v>126.02756494647929</c:v>
                </c:pt>
                <c:pt idx="10">
                  <c:v>118.09831366677503</c:v>
                </c:pt>
                <c:pt idx="11">
                  <c:v>136.38452034328057</c:v>
                </c:pt>
                <c:pt idx="12">
                  <c:v>125.32962970282938</c:v>
                </c:pt>
                <c:pt idx="13">
                  <c:v>134.0722528677156</c:v>
                </c:pt>
                <c:pt idx="14">
                  <c:v>135.85957874132771</c:v>
                </c:pt>
                <c:pt idx="15">
                  <c:v>126.9152827553044</c:v>
                </c:pt>
                <c:pt idx="16">
                  <c:v>148.69239919808467</c:v>
                </c:pt>
                <c:pt idx="17">
                  <c:v>138.0968959531406</c:v>
                </c:pt>
                <c:pt idx="18">
                  <c:v>140.81909599027168</c:v>
                </c:pt>
                <c:pt idx="19">
                  <c:v>131.86307340096576</c:v>
                </c:pt>
                <c:pt idx="20">
                  <c:v>131.775071665425</c:v>
                </c:pt>
                <c:pt idx="21">
                  <c:v>148.20194332639596</c:v>
                </c:pt>
                <c:pt idx="22">
                  <c:v>138.98958904223326</c:v>
                </c:pt>
                <c:pt idx="23">
                  <c:v>147.6082155476488</c:v>
                </c:pt>
                <c:pt idx="24">
                  <c:v>138.90893447491757</c:v>
                </c:pt>
                <c:pt idx="25">
                  <c:v>141.3232825992414</c:v>
                </c:pt>
                <c:pt idx="26">
                  <c:v>134.3434783744662</c:v>
                </c:pt>
                <c:pt idx="27">
                  <c:v>135.35185768407788</c:v>
                </c:pt>
                <c:pt idx="28">
                  <c:v>142.83194012189975</c:v>
                </c:pt>
                <c:pt idx="29">
                  <c:v>134.71083744392453</c:v>
                </c:pt>
                <c:pt idx="30">
                  <c:v>144.13379427310664</c:v>
                </c:pt>
                <c:pt idx="31">
                  <c:v>136.39341976237742</c:v>
                </c:pt>
                <c:pt idx="32">
                  <c:v>138.68951070704944</c:v>
                </c:pt>
                <c:pt idx="33">
                  <c:v>132.62321158174325</c:v>
                </c:pt>
                <c:pt idx="34">
                  <c:v>133.15573410198121</c:v>
                </c:pt>
                <c:pt idx="35">
                  <c:v>153.43842448689</c:v>
                </c:pt>
                <c:pt idx="36">
                  <c:v>145.88254640512216</c:v>
                </c:pt>
                <c:pt idx="37">
                  <c:v>152.34829896874155</c:v>
                </c:pt>
                <c:pt idx="38">
                  <c:v>146.00593550776287</c:v>
                </c:pt>
                <c:pt idx="39">
                  <c:v>149.95773884421644</c:v>
                </c:pt>
                <c:pt idx="40">
                  <c:v>143.04002577919599</c:v>
                </c:pt>
                <c:pt idx="41">
                  <c:v>144.15539284997109</c:v>
                </c:pt>
                <c:pt idx="42">
                  <c:v>155.36746649064986</c:v>
                </c:pt>
                <c:pt idx="43">
                  <c:v>148.57436074432118</c:v>
                </c:pt>
                <c:pt idx="44">
                  <c:v>154.38473967603571</c:v>
                </c:pt>
                <c:pt idx="45">
                  <c:v>147.86350897201294</c:v>
                </c:pt>
                <c:pt idx="46">
                  <c:v>150.71308238924055</c:v>
                </c:pt>
                <c:pt idx="47">
                  <c:v>144.69848505824226</c:v>
                </c:pt>
                <c:pt idx="48">
                  <c:v>146.41570530890604</c:v>
                </c:pt>
                <c:pt idx="49">
                  <c:v>151.04678797145232</c:v>
                </c:pt>
                <c:pt idx="50">
                  <c:v>145.41741020853303</c:v>
                </c:pt>
                <c:pt idx="51">
                  <c:v>149.52365427371583</c:v>
                </c:pt>
                <c:pt idx="52">
                  <c:v>144.47992427935893</c:v>
                </c:pt>
                <c:pt idx="53">
                  <c:v>149.542581245306</c:v>
                </c:pt>
                <c:pt idx="54">
                  <c:v>144.23089527929324</c:v>
                </c:pt>
                <c:pt idx="55">
                  <c:v>145.89609087801202</c:v>
                </c:pt>
                <c:pt idx="56">
                  <c:v>150.23898287715386</c:v>
                </c:pt>
                <c:pt idx="57">
                  <c:v>146.74800850593186</c:v>
                </c:pt>
                <c:pt idx="58">
                  <c:v>148.79077801379171</c:v>
                </c:pt>
                <c:pt idx="59">
                  <c:v>144.33277572863111</c:v>
                </c:pt>
                <c:pt idx="60">
                  <c:v>147.69927595631481</c:v>
                </c:pt>
                <c:pt idx="61">
                  <c:v>142.74345615437949</c:v>
                </c:pt>
                <c:pt idx="62">
                  <c:v>145.36673279099764</c:v>
                </c:pt>
                <c:pt idx="63">
                  <c:v>149.89288110073039</c:v>
                </c:pt>
                <c:pt idx="64">
                  <c:v>145.10731013019839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61-4FC1-AFEA-B9B8B2B3A256}"/>
            </c:ext>
          </c:extLst>
        </c:ser>
        <c:ser>
          <c:idx val="2"/>
          <c:order val="2"/>
          <c:tx>
            <c:strRef>
              <c:f>'Final data + averaged'!$D$4</c:f>
              <c:strCache>
                <c:ptCount val="1"/>
                <c:pt idx="0">
                  <c:v>Sludge +Enzyme (2 times/HRT) 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'Final data + averaged'!$H$5:$H$69</c:f>
                <c:numCache>
                  <c:formatCode>General</c:formatCode>
                  <c:ptCount val="65"/>
                  <c:pt idx="0">
                    <c:v>0</c:v>
                  </c:pt>
                  <c:pt idx="1">
                    <c:v>5.5273736133851186</c:v>
                  </c:pt>
                  <c:pt idx="2">
                    <c:v>9.2386994917402774</c:v>
                  </c:pt>
                  <c:pt idx="3">
                    <c:v>10.151582745165326</c:v>
                  </c:pt>
                  <c:pt idx="4">
                    <c:v>9.8511218235187723</c:v>
                  </c:pt>
                  <c:pt idx="5">
                    <c:v>12.166711476702639</c:v>
                  </c:pt>
                  <c:pt idx="6">
                    <c:v>11.894588286835717</c:v>
                  </c:pt>
                  <c:pt idx="7">
                    <c:v>12.536530825815799</c:v>
                  </c:pt>
                  <c:pt idx="8">
                    <c:v>12.604944308849221</c:v>
                  </c:pt>
                  <c:pt idx="9">
                    <c:v>10.989628891157261</c:v>
                  </c:pt>
                  <c:pt idx="10">
                    <c:v>10.046333277677409</c:v>
                  </c:pt>
                  <c:pt idx="11">
                    <c:v>7.993377417036311</c:v>
                  </c:pt>
                  <c:pt idx="12">
                    <c:v>10.902933094522142</c:v>
                  </c:pt>
                  <c:pt idx="13">
                    <c:v>17.322995863788595</c:v>
                  </c:pt>
                  <c:pt idx="14">
                    <c:v>15.136221929687613</c:v>
                  </c:pt>
                  <c:pt idx="15">
                    <c:v>15.4291097738598</c:v>
                  </c:pt>
                  <c:pt idx="16">
                    <c:v>16.397082279659742</c:v>
                  </c:pt>
                  <c:pt idx="17">
                    <c:v>16.242780108425148</c:v>
                  </c:pt>
                  <c:pt idx="18">
                    <c:v>14.323645343371982</c:v>
                  </c:pt>
                  <c:pt idx="19">
                    <c:v>12.493329082608769</c:v>
                  </c:pt>
                  <c:pt idx="20">
                    <c:v>12.342702594944885</c:v>
                  </c:pt>
                  <c:pt idx="21">
                    <c:v>11.832154435798808</c:v>
                  </c:pt>
                  <c:pt idx="22">
                    <c:v>14.439736867165472</c:v>
                  </c:pt>
                  <c:pt idx="23">
                    <c:v>16.588329887971863</c:v>
                  </c:pt>
                  <c:pt idx="24">
                    <c:v>16.5857330608039</c:v>
                  </c:pt>
                  <c:pt idx="25">
                    <c:v>18.587857367608514</c:v>
                  </c:pt>
                  <c:pt idx="26">
                    <c:v>17.803412742109156</c:v>
                  </c:pt>
                  <c:pt idx="27">
                    <c:v>17.090727963699511</c:v>
                  </c:pt>
                  <c:pt idx="28">
                    <c:v>18.186266010851899</c:v>
                  </c:pt>
                  <c:pt idx="29">
                    <c:v>16.845228650887329</c:v>
                  </c:pt>
                  <c:pt idx="30">
                    <c:v>15.529532078799271</c:v>
                  </c:pt>
                  <c:pt idx="31">
                    <c:v>15.64558238703512</c:v>
                  </c:pt>
                  <c:pt idx="32">
                    <c:v>15.703631211183248</c:v>
                  </c:pt>
                  <c:pt idx="33">
                    <c:v>16.493856326225053</c:v>
                  </c:pt>
                  <c:pt idx="34">
                    <c:v>15.901394832229068</c:v>
                  </c:pt>
                  <c:pt idx="35">
                    <c:v>16.669049272355601</c:v>
                  </c:pt>
                  <c:pt idx="36">
                    <c:v>16.364007334637638</c:v>
                  </c:pt>
                  <c:pt idx="37">
                    <c:v>20.928733915192804</c:v>
                  </c:pt>
                  <c:pt idx="38">
                    <c:v>20.793765690766584</c:v>
                  </c:pt>
                  <c:pt idx="39">
                    <c:v>20.60283658308283</c:v>
                  </c:pt>
                  <c:pt idx="40">
                    <c:v>20.407926302084128</c:v>
                  </c:pt>
                  <c:pt idx="41">
                    <c:v>18.754131737899069</c:v>
                  </c:pt>
                  <c:pt idx="42">
                    <c:v>16.239097402948335</c:v>
                  </c:pt>
                  <c:pt idx="43">
                    <c:v>17.528555085189215</c:v>
                  </c:pt>
                  <c:pt idx="44">
                    <c:v>19.603957167884271</c:v>
                  </c:pt>
                  <c:pt idx="45">
                    <c:v>21.148702188166862</c:v>
                  </c:pt>
                  <c:pt idx="46">
                    <c:v>19.500310147155268</c:v>
                  </c:pt>
                  <c:pt idx="47">
                    <c:v>20.002859079951211</c:v>
                  </c:pt>
                  <c:pt idx="48">
                    <c:v>20.825399085417775</c:v>
                  </c:pt>
                  <c:pt idx="49">
                    <c:v>14.459780265281086</c:v>
                  </c:pt>
                  <c:pt idx="50">
                    <c:v>17.729817418703988</c:v>
                  </c:pt>
                  <c:pt idx="51">
                    <c:v>17.965467589986737</c:v>
                  </c:pt>
                  <c:pt idx="52">
                    <c:v>15.567698436913961</c:v>
                  </c:pt>
                  <c:pt idx="53">
                    <c:v>18.353011529100666</c:v>
                  </c:pt>
                  <c:pt idx="54">
                    <c:v>18.247437436199135</c:v>
                  </c:pt>
                  <c:pt idx="55">
                    <c:v>18.5779568752654</c:v>
                  </c:pt>
                  <c:pt idx="56">
                    <c:v>18.710032312075835</c:v>
                  </c:pt>
                  <c:pt idx="57">
                    <c:v>18.754154408461204</c:v>
                  </c:pt>
                  <c:pt idx="58">
                    <c:v>18.625054650449897</c:v>
                  </c:pt>
                  <c:pt idx="59">
                    <c:v>18.439310694789082</c:v>
                  </c:pt>
                  <c:pt idx="60">
                    <c:v>18.618746624333983</c:v>
                  </c:pt>
                  <c:pt idx="61">
                    <c:v>18.732978057946376</c:v>
                  </c:pt>
                  <c:pt idx="62">
                    <c:v>18.781699070394311</c:v>
                  </c:pt>
                  <c:pt idx="63">
                    <c:v>18.699148103553522</c:v>
                  </c:pt>
                  <c:pt idx="64">
                    <c:v>18.559479049369124</c:v>
                  </c:pt>
                </c:numCache>
              </c:numRef>
            </c:plus>
            <c:minus>
              <c:numRef>
                <c:f>'Final data + averaged'!$H$5:$H$68</c:f>
                <c:numCache>
                  <c:formatCode>General</c:formatCode>
                  <c:ptCount val="64"/>
                  <c:pt idx="0">
                    <c:v>0</c:v>
                  </c:pt>
                  <c:pt idx="1">
                    <c:v>5.5273736133851186</c:v>
                  </c:pt>
                  <c:pt idx="2">
                    <c:v>9.2386994917402774</c:v>
                  </c:pt>
                  <c:pt idx="3">
                    <c:v>10.151582745165326</c:v>
                  </c:pt>
                  <c:pt idx="4">
                    <c:v>9.8511218235187723</c:v>
                  </c:pt>
                  <c:pt idx="5">
                    <c:v>12.166711476702639</c:v>
                  </c:pt>
                  <c:pt idx="6">
                    <c:v>11.894588286835717</c:v>
                  </c:pt>
                  <c:pt idx="7">
                    <c:v>12.536530825815799</c:v>
                  </c:pt>
                  <c:pt idx="8">
                    <c:v>12.604944308849221</c:v>
                  </c:pt>
                  <c:pt idx="9">
                    <c:v>10.989628891157261</c:v>
                  </c:pt>
                  <c:pt idx="10">
                    <c:v>10.046333277677409</c:v>
                  </c:pt>
                  <c:pt idx="11">
                    <c:v>7.993377417036311</c:v>
                  </c:pt>
                  <c:pt idx="12">
                    <c:v>10.902933094522142</c:v>
                  </c:pt>
                  <c:pt idx="13">
                    <c:v>17.322995863788595</c:v>
                  </c:pt>
                  <c:pt idx="14">
                    <c:v>15.136221929687613</c:v>
                  </c:pt>
                  <c:pt idx="15">
                    <c:v>15.4291097738598</c:v>
                  </c:pt>
                  <c:pt idx="16">
                    <c:v>16.397082279659742</c:v>
                  </c:pt>
                  <c:pt idx="17">
                    <c:v>16.242780108425148</c:v>
                  </c:pt>
                  <c:pt idx="18">
                    <c:v>14.323645343371982</c:v>
                  </c:pt>
                  <c:pt idx="19">
                    <c:v>12.493329082608769</c:v>
                  </c:pt>
                  <c:pt idx="20">
                    <c:v>12.342702594944885</c:v>
                  </c:pt>
                  <c:pt idx="21">
                    <c:v>11.832154435798808</c:v>
                  </c:pt>
                  <c:pt idx="22">
                    <c:v>14.439736867165472</c:v>
                  </c:pt>
                  <c:pt idx="23">
                    <c:v>16.588329887971863</c:v>
                  </c:pt>
                  <c:pt idx="24">
                    <c:v>16.5857330608039</c:v>
                  </c:pt>
                  <c:pt idx="25">
                    <c:v>18.587857367608514</c:v>
                  </c:pt>
                  <c:pt idx="26">
                    <c:v>17.803412742109156</c:v>
                  </c:pt>
                  <c:pt idx="27">
                    <c:v>17.090727963699511</c:v>
                  </c:pt>
                  <c:pt idx="28">
                    <c:v>18.186266010851899</c:v>
                  </c:pt>
                  <c:pt idx="29">
                    <c:v>16.845228650887329</c:v>
                  </c:pt>
                  <c:pt idx="30">
                    <c:v>15.529532078799271</c:v>
                  </c:pt>
                  <c:pt idx="31">
                    <c:v>15.64558238703512</c:v>
                  </c:pt>
                  <c:pt idx="32">
                    <c:v>15.703631211183248</c:v>
                  </c:pt>
                  <c:pt idx="33">
                    <c:v>16.493856326225053</c:v>
                  </c:pt>
                  <c:pt idx="34">
                    <c:v>15.901394832229068</c:v>
                  </c:pt>
                  <c:pt idx="35">
                    <c:v>16.669049272355601</c:v>
                  </c:pt>
                  <c:pt idx="36">
                    <c:v>16.364007334637638</c:v>
                  </c:pt>
                  <c:pt idx="37">
                    <c:v>20.928733915192804</c:v>
                  </c:pt>
                  <c:pt idx="38">
                    <c:v>20.793765690766584</c:v>
                  </c:pt>
                  <c:pt idx="39">
                    <c:v>20.60283658308283</c:v>
                  </c:pt>
                  <c:pt idx="40">
                    <c:v>20.407926302084128</c:v>
                  </c:pt>
                  <c:pt idx="41">
                    <c:v>18.754131737899069</c:v>
                  </c:pt>
                  <c:pt idx="42">
                    <c:v>16.239097402948335</c:v>
                  </c:pt>
                  <c:pt idx="43">
                    <c:v>17.528555085189215</c:v>
                  </c:pt>
                  <c:pt idx="44">
                    <c:v>19.603957167884271</c:v>
                  </c:pt>
                  <c:pt idx="45">
                    <c:v>21.148702188166862</c:v>
                  </c:pt>
                  <c:pt idx="46">
                    <c:v>19.500310147155268</c:v>
                  </c:pt>
                  <c:pt idx="47">
                    <c:v>20.002859079951211</c:v>
                  </c:pt>
                  <c:pt idx="48">
                    <c:v>20.825399085417775</c:v>
                  </c:pt>
                  <c:pt idx="49">
                    <c:v>14.459780265281086</c:v>
                  </c:pt>
                  <c:pt idx="50">
                    <c:v>17.729817418703988</c:v>
                  </c:pt>
                  <c:pt idx="51">
                    <c:v>17.965467589986737</c:v>
                  </c:pt>
                  <c:pt idx="52">
                    <c:v>15.567698436913961</c:v>
                  </c:pt>
                  <c:pt idx="53">
                    <c:v>18.353011529100666</c:v>
                  </c:pt>
                  <c:pt idx="54">
                    <c:v>18.247437436199135</c:v>
                  </c:pt>
                  <c:pt idx="55">
                    <c:v>18.5779568752654</c:v>
                  </c:pt>
                  <c:pt idx="56">
                    <c:v>18.710032312075835</c:v>
                  </c:pt>
                  <c:pt idx="57">
                    <c:v>18.754154408461204</c:v>
                  </c:pt>
                  <c:pt idx="58">
                    <c:v>18.625054650449897</c:v>
                  </c:pt>
                  <c:pt idx="59">
                    <c:v>18.439310694789082</c:v>
                  </c:pt>
                  <c:pt idx="60">
                    <c:v>18.618746624333983</c:v>
                  </c:pt>
                  <c:pt idx="61">
                    <c:v>18.732978057946376</c:v>
                  </c:pt>
                  <c:pt idx="62">
                    <c:v>18.781699070394311</c:v>
                  </c:pt>
                  <c:pt idx="63">
                    <c:v>18.699148103553522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'Final data + averaged'!$A$5:$A$69</c:f>
              <c:numCache>
                <c:formatCode>General</c:formatCode>
                <c:ptCount val="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numCache>
            </c:numRef>
          </c:xVal>
          <c:yVal>
            <c:numRef>
              <c:f>'Final data + averaged'!$D$5:$D$69</c:f>
              <c:numCache>
                <c:formatCode>0.0</c:formatCode>
                <c:ptCount val="65"/>
                <c:pt idx="1">
                  <c:v>26.144377335809967</c:v>
                </c:pt>
                <c:pt idx="2">
                  <c:v>113.33779108973515</c:v>
                </c:pt>
                <c:pt idx="3">
                  <c:v>102.62320755691906</c:v>
                </c:pt>
                <c:pt idx="4">
                  <c:v>103.77029863385985</c:v>
                </c:pt>
                <c:pt idx="5">
                  <c:v>107.74562535165421</c:v>
                </c:pt>
                <c:pt idx="6">
                  <c:v>108.92581567143191</c:v>
                </c:pt>
                <c:pt idx="7">
                  <c:v>110.85328286622219</c:v>
                </c:pt>
                <c:pt idx="8">
                  <c:v>101.80021637110049</c:v>
                </c:pt>
                <c:pt idx="9">
                  <c:v>121.82974109549377</c:v>
                </c:pt>
                <c:pt idx="10">
                  <c:v>113.9533278521799</c:v>
                </c:pt>
                <c:pt idx="11">
                  <c:v>125.38686445615383</c:v>
                </c:pt>
                <c:pt idx="12">
                  <c:v>119.49010017408197</c:v>
                </c:pt>
                <c:pt idx="13">
                  <c:v>129.12366054273224</c:v>
                </c:pt>
                <c:pt idx="14">
                  <c:v>134.35843981515941</c:v>
                </c:pt>
                <c:pt idx="15">
                  <c:v>129.30356988804786</c:v>
                </c:pt>
                <c:pt idx="16">
                  <c:v>146.57136768673843</c:v>
                </c:pt>
                <c:pt idx="17">
                  <c:v>159.64246343164552</c:v>
                </c:pt>
                <c:pt idx="18">
                  <c:v>174.24945680261445</c:v>
                </c:pt>
                <c:pt idx="19">
                  <c:v>164.3034857745713</c:v>
                </c:pt>
                <c:pt idx="20">
                  <c:v>166.14939188946812</c:v>
                </c:pt>
                <c:pt idx="21">
                  <c:v>204.43099297542821</c:v>
                </c:pt>
                <c:pt idx="22">
                  <c:v>193.64072954106356</c:v>
                </c:pt>
                <c:pt idx="23">
                  <c:v>198.53338425652507</c:v>
                </c:pt>
                <c:pt idx="24">
                  <c:v>192.0380782947334</c:v>
                </c:pt>
                <c:pt idx="25">
                  <c:v>196.02312716862318</c:v>
                </c:pt>
                <c:pt idx="26">
                  <c:v>186.25332776117307</c:v>
                </c:pt>
                <c:pt idx="27">
                  <c:v>187.04150061257405</c:v>
                </c:pt>
                <c:pt idx="28">
                  <c:v>192.9537243724408</c:v>
                </c:pt>
                <c:pt idx="29">
                  <c:v>193.99419544241462</c:v>
                </c:pt>
                <c:pt idx="30">
                  <c:v>211.76367969533547</c:v>
                </c:pt>
                <c:pt idx="31">
                  <c:v>201.55280688226367</c:v>
                </c:pt>
                <c:pt idx="32">
                  <c:v>201.55731650043012</c:v>
                </c:pt>
                <c:pt idx="33">
                  <c:v>192.91080889593763</c:v>
                </c:pt>
                <c:pt idx="34">
                  <c:v>194.36121791078997</c:v>
                </c:pt>
                <c:pt idx="35">
                  <c:v>202.81981376915974</c:v>
                </c:pt>
                <c:pt idx="36">
                  <c:v>194.28103318983983</c:v>
                </c:pt>
                <c:pt idx="37">
                  <c:v>205.90941561351528</c:v>
                </c:pt>
                <c:pt idx="38">
                  <c:v>197.76618592820952</c:v>
                </c:pt>
                <c:pt idx="39">
                  <c:v>208.77530125267344</c:v>
                </c:pt>
                <c:pt idx="40">
                  <c:v>201.07148372041706</c:v>
                </c:pt>
                <c:pt idx="41">
                  <c:v>203.55809114365664</c:v>
                </c:pt>
                <c:pt idx="42">
                  <c:v>215.63792561213154</c:v>
                </c:pt>
                <c:pt idx="43">
                  <c:v>208.11575082977183</c:v>
                </c:pt>
                <c:pt idx="44">
                  <c:v>218.14919382365929</c:v>
                </c:pt>
                <c:pt idx="45">
                  <c:v>210.36317359853092</c:v>
                </c:pt>
                <c:pt idx="46">
                  <c:v>217.09102836433445</c:v>
                </c:pt>
                <c:pt idx="47">
                  <c:v>209.35348399445107</c:v>
                </c:pt>
                <c:pt idx="48">
                  <c:v>226.09682571625885</c:v>
                </c:pt>
                <c:pt idx="49">
                  <c:v>244.69821222240952</c:v>
                </c:pt>
                <c:pt idx="50">
                  <c:v>242.14104775086449</c:v>
                </c:pt>
                <c:pt idx="51">
                  <c:v>259.23562253224173</c:v>
                </c:pt>
                <c:pt idx="52">
                  <c:v>254.55429953457519</c:v>
                </c:pt>
                <c:pt idx="53">
                  <c:v>265.58391716164522</c:v>
                </c:pt>
                <c:pt idx="54">
                  <c:v>258.10492328577783</c:v>
                </c:pt>
                <c:pt idx="55">
                  <c:v>258.58582202136557</c:v>
                </c:pt>
                <c:pt idx="56">
                  <c:v>262.74072018304003</c:v>
                </c:pt>
                <c:pt idx="57">
                  <c:v>255.07658220585742</c:v>
                </c:pt>
                <c:pt idx="58">
                  <c:v>260.54975952504111</c:v>
                </c:pt>
                <c:pt idx="59">
                  <c:v>253.60908183897254</c:v>
                </c:pt>
                <c:pt idx="60">
                  <c:v>260.39845586950219</c:v>
                </c:pt>
                <c:pt idx="61">
                  <c:v>254.29601378532584</c:v>
                </c:pt>
                <c:pt idx="62">
                  <c:v>254.63718963926149</c:v>
                </c:pt>
                <c:pt idx="63">
                  <c:v>258.28861298308925</c:v>
                </c:pt>
                <c:pt idx="64">
                  <c:v>252.58168476055326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161-4FC1-AFEA-B9B8B2B3A256}"/>
            </c:ext>
          </c:extLst>
        </c:ser>
        <c:ser>
          <c:idx val="3"/>
          <c:order val="3"/>
          <c:tx>
            <c:strRef>
              <c:f>'Final data + averaged'!$E$4</c:f>
              <c:strCache>
                <c:ptCount val="1"/>
                <c:pt idx="0">
                  <c:v>Sludge +Enzyme (1 time/HRT) 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'Final data + averaged'!$I$5:$I$69</c:f>
                <c:numCache>
                  <c:formatCode>General</c:formatCode>
                  <c:ptCount val="65"/>
                  <c:pt idx="0">
                    <c:v>0</c:v>
                  </c:pt>
                  <c:pt idx="1">
                    <c:v>2.072204059138623</c:v>
                  </c:pt>
                  <c:pt idx="2">
                    <c:v>3.2186111099050021</c:v>
                  </c:pt>
                  <c:pt idx="3">
                    <c:v>3.4138743554081392</c:v>
                  </c:pt>
                  <c:pt idx="4">
                    <c:v>6.1438087615940526</c:v>
                  </c:pt>
                  <c:pt idx="5">
                    <c:v>5.2475489030069458</c:v>
                  </c:pt>
                  <c:pt idx="6">
                    <c:v>5.4423413484336685</c:v>
                  </c:pt>
                  <c:pt idx="7">
                    <c:v>6.5355182759565205</c:v>
                  </c:pt>
                  <c:pt idx="8">
                    <c:v>5.7557863329609358</c:v>
                  </c:pt>
                  <c:pt idx="9">
                    <c:v>2.3499954218145032</c:v>
                  </c:pt>
                  <c:pt idx="10">
                    <c:v>4.2243242843680395</c:v>
                  </c:pt>
                  <c:pt idx="11">
                    <c:v>8.0375344189307416</c:v>
                  </c:pt>
                  <c:pt idx="12">
                    <c:v>4.4311941674555353</c:v>
                  </c:pt>
                  <c:pt idx="13">
                    <c:v>3.7097106612034354</c:v>
                  </c:pt>
                  <c:pt idx="14">
                    <c:v>4.7746267501726711</c:v>
                  </c:pt>
                  <c:pt idx="15">
                    <c:v>5.5718588838942438</c:v>
                  </c:pt>
                  <c:pt idx="16">
                    <c:v>2.8661735996553106</c:v>
                  </c:pt>
                  <c:pt idx="17">
                    <c:v>4.8633322782364896</c:v>
                  </c:pt>
                  <c:pt idx="18">
                    <c:v>2.501633273938511</c:v>
                  </c:pt>
                  <c:pt idx="19">
                    <c:v>3.8236119016295502</c:v>
                  </c:pt>
                  <c:pt idx="20">
                    <c:v>0.55211569975508268</c:v>
                  </c:pt>
                  <c:pt idx="21">
                    <c:v>7.1077704434272579</c:v>
                  </c:pt>
                  <c:pt idx="22">
                    <c:v>3.7887903102260858</c:v>
                  </c:pt>
                  <c:pt idx="23">
                    <c:v>6.8909359960698575</c:v>
                  </c:pt>
                  <c:pt idx="24">
                    <c:v>7.655161426151448</c:v>
                  </c:pt>
                  <c:pt idx="25">
                    <c:v>6.3036433881125564</c:v>
                  </c:pt>
                  <c:pt idx="26">
                    <c:v>5.7538371149315806</c:v>
                  </c:pt>
                  <c:pt idx="27">
                    <c:v>4.8102323040268491</c:v>
                  </c:pt>
                  <c:pt idx="28">
                    <c:v>3.7676761255137219</c:v>
                  </c:pt>
                  <c:pt idx="29">
                    <c:v>2.5360435470597942</c:v>
                  </c:pt>
                  <c:pt idx="30">
                    <c:v>3.1723383202695992</c:v>
                  </c:pt>
                  <c:pt idx="31">
                    <c:v>3.0940589217026715</c:v>
                  </c:pt>
                  <c:pt idx="32">
                    <c:v>2.9383542188246987</c:v>
                  </c:pt>
                  <c:pt idx="33">
                    <c:v>1.5746391270550133</c:v>
                  </c:pt>
                  <c:pt idx="34">
                    <c:v>1.3134426874099214</c:v>
                  </c:pt>
                  <c:pt idx="35">
                    <c:v>2.1799958326284066</c:v>
                  </c:pt>
                  <c:pt idx="36">
                    <c:v>2.8088767757637521</c:v>
                  </c:pt>
                  <c:pt idx="37">
                    <c:v>2.0847061901608472</c:v>
                  </c:pt>
                  <c:pt idx="38">
                    <c:v>2.4217548847526151</c:v>
                  </c:pt>
                  <c:pt idx="39">
                    <c:v>0.68657458109738922</c:v>
                  </c:pt>
                  <c:pt idx="40">
                    <c:v>1.2689262484050323</c:v>
                  </c:pt>
                  <c:pt idx="41">
                    <c:v>1.9354096753340755</c:v>
                  </c:pt>
                  <c:pt idx="42">
                    <c:v>2.4670137480708396</c:v>
                  </c:pt>
                  <c:pt idx="43">
                    <c:v>2.5002879707989463</c:v>
                  </c:pt>
                  <c:pt idx="44">
                    <c:v>1.99646352120158</c:v>
                  </c:pt>
                  <c:pt idx="45">
                    <c:v>1.3320346765288733</c:v>
                  </c:pt>
                  <c:pt idx="46">
                    <c:v>1.9420321592993735</c:v>
                  </c:pt>
                  <c:pt idx="47">
                    <c:v>1.0112113885493603</c:v>
                  </c:pt>
                  <c:pt idx="48">
                    <c:v>2.3374398748955199</c:v>
                  </c:pt>
                  <c:pt idx="49">
                    <c:v>1.7241162934865202</c:v>
                  </c:pt>
                  <c:pt idx="50">
                    <c:v>2.9223767312063518</c:v>
                  </c:pt>
                  <c:pt idx="51">
                    <c:v>4.6720529266422837</c:v>
                  </c:pt>
                  <c:pt idx="52">
                    <c:v>7.6640326100380305</c:v>
                  </c:pt>
                  <c:pt idx="53">
                    <c:v>31.588242711101699</c:v>
                  </c:pt>
                  <c:pt idx="54">
                    <c:v>31.401086497315351</c:v>
                  </c:pt>
                  <c:pt idx="55">
                    <c:v>30.365363188418307</c:v>
                  </c:pt>
                  <c:pt idx="56">
                    <c:v>29.771807191562839</c:v>
                  </c:pt>
                  <c:pt idx="57">
                    <c:v>27.081173948588876</c:v>
                  </c:pt>
                  <c:pt idx="58">
                    <c:v>8.9908223596980914</c:v>
                  </c:pt>
                  <c:pt idx="59">
                    <c:v>8.6902780119320475</c:v>
                  </c:pt>
                  <c:pt idx="60">
                    <c:v>16.576578862736888</c:v>
                  </c:pt>
                  <c:pt idx="61">
                    <c:v>8.177497134179994</c:v>
                  </c:pt>
                  <c:pt idx="62">
                    <c:v>10.558266161931718</c:v>
                  </c:pt>
                  <c:pt idx="63">
                    <c:v>19.670036792257896</c:v>
                  </c:pt>
                  <c:pt idx="64">
                    <c:v>10.835399174760772</c:v>
                  </c:pt>
                </c:numCache>
              </c:numRef>
            </c:plus>
            <c:minus>
              <c:numRef>
                <c:f>'Final data + averaged'!$I$5:$I$69</c:f>
                <c:numCache>
                  <c:formatCode>General</c:formatCode>
                  <c:ptCount val="65"/>
                  <c:pt idx="0">
                    <c:v>0</c:v>
                  </c:pt>
                  <c:pt idx="1">
                    <c:v>2.072204059138623</c:v>
                  </c:pt>
                  <c:pt idx="2">
                    <c:v>3.2186111099050021</c:v>
                  </c:pt>
                  <c:pt idx="3">
                    <c:v>3.4138743554081392</c:v>
                  </c:pt>
                  <c:pt idx="4">
                    <c:v>6.1438087615940526</c:v>
                  </c:pt>
                  <c:pt idx="5">
                    <c:v>5.2475489030069458</c:v>
                  </c:pt>
                  <c:pt idx="6">
                    <c:v>5.4423413484336685</c:v>
                  </c:pt>
                  <c:pt idx="7">
                    <c:v>6.5355182759565205</c:v>
                  </c:pt>
                  <c:pt idx="8">
                    <c:v>5.7557863329609358</c:v>
                  </c:pt>
                  <c:pt idx="9">
                    <c:v>2.3499954218145032</c:v>
                  </c:pt>
                  <c:pt idx="10">
                    <c:v>4.2243242843680395</c:v>
                  </c:pt>
                  <c:pt idx="11">
                    <c:v>8.0375344189307416</c:v>
                  </c:pt>
                  <c:pt idx="12">
                    <c:v>4.4311941674555353</c:v>
                  </c:pt>
                  <c:pt idx="13">
                    <c:v>3.7097106612034354</c:v>
                  </c:pt>
                  <c:pt idx="14">
                    <c:v>4.7746267501726711</c:v>
                  </c:pt>
                  <c:pt idx="15">
                    <c:v>5.5718588838942438</c:v>
                  </c:pt>
                  <c:pt idx="16">
                    <c:v>2.8661735996553106</c:v>
                  </c:pt>
                  <c:pt idx="17">
                    <c:v>4.8633322782364896</c:v>
                  </c:pt>
                  <c:pt idx="18">
                    <c:v>2.501633273938511</c:v>
                  </c:pt>
                  <c:pt idx="19">
                    <c:v>3.8236119016295502</c:v>
                  </c:pt>
                  <c:pt idx="20">
                    <c:v>0.55211569975508268</c:v>
                  </c:pt>
                  <c:pt idx="21">
                    <c:v>7.1077704434272579</c:v>
                  </c:pt>
                  <c:pt idx="22">
                    <c:v>3.7887903102260858</c:v>
                  </c:pt>
                  <c:pt idx="23">
                    <c:v>6.8909359960698575</c:v>
                  </c:pt>
                  <c:pt idx="24">
                    <c:v>7.655161426151448</c:v>
                  </c:pt>
                  <c:pt idx="25">
                    <c:v>6.3036433881125564</c:v>
                  </c:pt>
                  <c:pt idx="26">
                    <c:v>5.7538371149315806</c:v>
                  </c:pt>
                  <c:pt idx="27">
                    <c:v>4.8102323040268491</c:v>
                  </c:pt>
                  <c:pt idx="28">
                    <c:v>3.7676761255137219</c:v>
                  </c:pt>
                  <c:pt idx="29">
                    <c:v>2.5360435470597942</c:v>
                  </c:pt>
                  <c:pt idx="30">
                    <c:v>3.1723383202695992</c:v>
                  </c:pt>
                  <c:pt idx="31">
                    <c:v>3.0940589217026715</c:v>
                  </c:pt>
                  <c:pt idx="32">
                    <c:v>2.9383542188246987</c:v>
                  </c:pt>
                  <c:pt idx="33">
                    <c:v>1.5746391270550133</c:v>
                  </c:pt>
                  <c:pt idx="34">
                    <c:v>1.3134426874099214</c:v>
                  </c:pt>
                  <c:pt idx="35">
                    <c:v>2.1799958326284066</c:v>
                  </c:pt>
                  <c:pt idx="36">
                    <c:v>2.8088767757637521</c:v>
                  </c:pt>
                  <c:pt idx="37">
                    <c:v>2.0847061901608472</c:v>
                  </c:pt>
                  <c:pt idx="38">
                    <c:v>2.4217548847526151</c:v>
                  </c:pt>
                  <c:pt idx="39">
                    <c:v>0.68657458109738922</c:v>
                  </c:pt>
                  <c:pt idx="40">
                    <c:v>1.2689262484050323</c:v>
                  </c:pt>
                  <c:pt idx="41">
                    <c:v>1.9354096753340755</c:v>
                  </c:pt>
                  <c:pt idx="42">
                    <c:v>2.4670137480708396</c:v>
                  </c:pt>
                  <c:pt idx="43">
                    <c:v>2.5002879707989463</c:v>
                  </c:pt>
                  <c:pt idx="44">
                    <c:v>1.99646352120158</c:v>
                  </c:pt>
                  <c:pt idx="45">
                    <c:v>1.3320346765288733</c:v>
                  </c:pt>
                  <c:pt idx="46">
                    <c:v>1.9420321592993735</c:v>
                  </c:pt>
                  <c:pt idx="47">
                    <c:v>1.0112113885493603</c:v>
                  </c:pt>
                  <c:pt idx="48">
                    <c:v>2.3374398748955199</c:v>
                  </c:pt>
                  <c:pt idx="49">
                    <c:v>1.7241162934865202</c:v>
                  </c:pt>
                  <c:pt idx="50">
                    <c:v>2.9223767312063518</c:v>
                  </c:pt>
                  <c:pt idx="51">
                    <c:v>4.6720529266422837</c:v>
                  </c:pt>
                  <c:pt idx="52">
                    <c:v>7.6640326100380305</c:v>
                  </c:pt>
                  <c:pt idx="53">
                    <c:v>31.588242711101699</c:v>
                  </c:pt>
                  <c:pt idx="54">
                    <c:v>31.401086497315351</c:v>
                  </c:pt>
                  <c:pt idx="55">
                    <c:v>30.365363188418307</c:v>
                  </c:pt>
                  <c:pt idx="56">
                    <c:v>29.771807191562839</c:v>
                  </c:pt>
                  <c:pt idx="57">
                    <c:v>27.081173948588876</c:v>
                  </c:pt>
                  <c:pt idx="58">
                    <c:v>8.9908223596980914</c:v>
                  </c:pt>
                  <c:pt idx="59">
                    <c:v>8.6902780119320475</c:v>
                  </c:pt>
                  <c:pt idx="60">
                    <c:v>16.576578862736888</c:v>
                  </c:pt>
                  <c:pt idx="61">
                    <c:v>8.177497134179994</c:v>
                  </c:pt>
                  <c:pt idx="62">
                    <c:v>10.558266161931718</c:v>
                  </c:pt>
                  <c:pt idx="63">
                    <c:v>19.670036792257896</c:v>
                  </c:pt>
                  <c:pt idx="64">
                    <c:v>10.835399174760772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'Final data + averaged'!$A$5:$A$69</c:f>
              <c:numCache>
                <c:formatCode>General</c:formatCode>
                <c:ptCount val="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numCache>
            </c:numRef>
          </c:xVal>
          <c:yVal>
            <c:numRef>
              <c:f>'Final data + averaged'!$E$5:$E$69</c:f>
              <c:numCache>
                <c:formatCode>0.0</c:formatCode>
                <c:ptCount val="65"/>
                <c:pt idx="0">
                  <c:v>0</c:v>
                </c:pt>
                <c:pt idx="1">
                  <c:v>18.229238922605958</c:v>
                </c:pt>
                <c:pt idx="2">
                  <c:v>93.326089811221621</c:v>
                </c:pt>
                <c:pt idx="3">
                  <c:v>81.785192811956165</c:v>
                </c:pt>
                <c:pt idx="4">
                  <c:v>87.463375997115634</c:v>
                </c:pt>
                <c:pt idx="5">
                  <c:v>95.523959653615904</c:v>
                </c:pt>
                <c:pt idx="6">
                  <c:v>95.77699471943761</c:v>
                </c:pt>
                <c:pt idx="7">
                  <c:v>95.542580429316061</c:v>
                </c:pt>
                <c:pt idx="8">
                  <c:v>86.559457891322992</c:v>
                </c:pt>
                <c:pt idx="9">
                  <c:v>104.05293434549982</c:v>
                </c:pt>
                <c:pt idx="10">
                  <c:v>96.891998827833973</c:v>
                </c:pt>
                <c:pt idx="11">
                  <c:v>107.76824109187959</c:v>
                </c:pt>
                <c:pt idx="12">
                  <c:v>101.21027598816681</c:v>
                </c:pt>
                <c:pt idx="13">
                  <c:v>101.66034723667532</c:v>
                </c:pt>
                <c:pt idx="14">
                  <c:v>107.57428355928357</c:v>
                </c:pt>
                <c:pt idx="15">
                  <c:v>103.66805011904313</c:v>
                </c:pt>
                <c:pt idx="16">
                  <c:v>114.80061355611291</c:v>
                </c:pt>
                <c:pt idx="17">
                  <c:v>109.13218634972793</c:v>
                </c:pt>
                <c:pt idx="18">
                  <c:v>128.78413186913647</c:v>
                </c:pt>
                <c:pt idx="19">
                  <c:v>122.34455304333709</c:v>
                </c:pt>
                <c:pt idx="20">
                  <c:v>127.06474150901109</c:v>
                </c:pt>
                <c:pt idx="21">
                  <c:v>138.89219106434243</c:v>
                </c:pt>
                <c:pt idx="22">
                  <c:v>136.57104254659845</c:v>
                </c:pt>
                <c:pt idx="23">
                  <c:v>148.9230455720751</c:v>
                </c:pt>
                <c:pt idx="24">
                  <c:v>145.564427581795</c:v>
                </c:pt>
                <c:pt idx="25">
                  <c:v>164.15065158137597</c:v>
                </c:pt>
                <c:pt idx="26">
                  <c:v>158.08366701271157</c:v>
                </c:pt>
                <c:pt idx="27">
                  <c:v>160.67479987255135</c:v>
                </c:pt>
                <c:pt idx="28">
                  <c:v>169.82011738364136</c:v>
                </c:pt>
                <c:pt idx="29">
                  <c:v>165.197870044354</c:v>
                </c:pt>
                <c:pt idx="30">
                  <c:v>169.68120689884222</c:v>
                </c:pt>
                <c:pt idx="31">
                  <c:v>162.31304557356654</c:v>
                </c:pt>
                <c:pt idx="32">
                  <c:v>165.71443372301135</c:v>
                </c:pt>
                <c:pt idx="33">
                  <c:v>160.76005057050673</c:v>
                </c:pt>
                <c:pt idx="34">
                  <c:v>164.30831146038705</c:v>
                </c:pt>
                <c:pt idx="35">
                  <c:v>168.69416936196481</c:v>
                </c:pt>
                <c:pt idx="36">
                  <c:v>161.67677526252143</c:v>
                </c:pt>
                <c:pt idx="37">
                  <c:v>169.16909670720554</c:v>
                </c:pt>
                <c:pt idx="38">
                  <c:v>163.96901453146401</c:v>
                </c:pt>
                <c:pt idx="39">
                  <c:v>173.16060972730983</c:v>
                </c:pt>
                <c:pt idx="40">
                  <c:v>165.8213823263599</c:v>
                </c:pt>
                <c:pt idx="41">
                  <c:v>169.29885769995678</c:v>
                </c:pt>
                <c:pt idx="42">
                  <c:v>182.14636986231892</c:v>
                </c:pt>
                <c:pt idx="43">
                  <c:v>176.92251190206488</c:v>
                </c:pt>
                <c:pt idx="44">
                  <c:v>182.69130389724538</c:v>
                </c:pt>
                <c:pt idx="45">
                  <c:v>176.30340501351256</c:v>
                </c:pt>
                <c:pt idx="46">
                  <c:v>190.16919419484654</c:v>
                </c:pt>
                <c:pt idx="47">
                  <c:v>185.05736970059533</c:v>
                </c:pt>
                <c:pt idx="48">
                  <c:v>188.45200948704579</c:v>
                </c:pt>
                <c:pt idx="49">
                  <c:v>191.01249105826037</c:v>
                </c:pt>
                <c:pt idx="50">
                  <c:v>187.20514353706025</c:v>
                </c:pt>
                <c:pt idx="51">
                  <c:v>192.8709448777611</c:v>
                </c:pt>
                <c:pt idx="52">
                  <c:v>189.61668394255457</c:v>
                </c:pt>
                <c:pt idx="53">
                  <c:v>222.23442541498176</c:v>
                </c:pt>
                <c:pt idx="54">
                  <c:v>217.23139096676732</c:v>
                </c:pt>
                <c:pt idx="55">
                  <c:v>224.6061422086706</c:v>
                </c:pt>
                <c:pt idx="56">
                  <c:v>257.53905848842749</c:v>
                </c:pt>
                <c:pt idx="57">
                  <c:v>250.84335663571994</c:v>
                </c:pt>
                <c:pt idx="58">
                  <c:v>278.17986320612471</c:v>
                </c:pt>
                <c:pt idx="59">
                  <c:v>272.56819574475441</c:v>
                </c:pt>
                <c:pt idx="60">
                  <c:v>286.94614795451645</c:v>
                </c:pt>
                <c:pt idx="61">
                  <c:v>284.55652796467683</c:v>
                </c:pt>
                <c:pt idx="62">
                  <c:v>290.0495278748175</c:v>
                </c:pt>
                <c:pt idx="63">
                  <c:v>306.43883238154262</c:v>
                </c:pt>
                <c:pt idx="64">
                  <c:v>305.65057703353745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161-4FC1-AFEA-B9B8B2B3A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056792"/>
        <c:axId val="538250152"/>
      </c:scatterChart>
      <c:valAx>
        <c:axId val="608056792"/>
        <c:scaling>
          <c:orientation val="minMax"/>
          <c:max val="6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/>
                  <a:t>Time (days)</a:t>
                </a:r>
              </a:p>
            </c:rich>
          </c:tx>
          <c:layout>
            <c:manualLayout>
              <c:xMode val="edge"/>
              <c:yMode val="edge"/>
              <c:x val="0.48988986670783802"/>
              <c:y val="0.950144850372281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8250152"/>
        <c:crosses val="autoZero"/>
        <c:crossBetween val="midCat"/>
        <c:majorUnit val="5"/>
      </c:valAx>
      <c:valAx>
        <c:axId val="538250152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/>
                  <a:t>Cumulative biogas (Nml/gVS)</a:t>
                </a:r>
              </a:p>
            </c:rich>
          </c:tx>
          <c:layout>
            <c:manualLayout>
              <c:xMode val="edge"/>
              <c:yMode val="edge"/>
              <c:x val="1.681499964307118E-2"/>
              <c:y val="0.294557955831155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80567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7391680404275843E-2"/>
          <c:y val="5.8422396996353307E-2"/>
          <c:w val="0.40331263146186425"/>
          <c:h val="6.94651437296656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92963158366267E-2"/>
          <c:y val="6.1669595782073816E-2"/>
          <c:w val="0.88989995719561599"/>
          <c:h val="0.85384290715857358"/>
        </c:manualLayout>
      </c:layout>
      <c:scatterChart>
        <c:scatterStyle val="lineMarker"/>
        <c:varyColors val="0"/>
        <c:ser>
          <c:idx val="0"/>
          <c:order val="0"/>
          <c:tx>
            <c:strRef>
              <c:f>'Working sheet 1'!$A$25</c:f>
              <c:strCache>
                <c:ptCount val="1"/>
                <c:pt idx="0">
                  <c:v>Sludge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'Working sheet 1'!$B$24:$BM$24</c:f>
              <c:numCache>
                <c:formatCode>0</c:formatCode>
                <c:ptCount val="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</c:numCache>
            </c:numRef>
          </c:xVal>
          <c:yVal>
            <c:numRef>
              <c:f>'Working sheet 1'!$B$25:$BM$25</c:f>
              <c:numCache>
                <c:formatCode>0</c:formatCode>
                <c:ptCount val="64"/>
                <c:pt idx="0">
                  <c:v>12.957268327967359</c:v>
                </c:pt>
                <c:pt idx="1">
                  <c:v>10.102216132641951</c:v>
                </c:pt>
                <c:pt idx="2">
                  <c:v>7.4640456016279444</c:v>
                </c:pt>
                <c:pt idx="3">
                  <c:v>5.2318921901504289</c:v>
                </c:pt>
                <c:pt idx="4">
                  <c:v>1.6040874366505342</c:v>
                </c:pt>
                <c:pt idx="5">
                  <c:v>4.963818771331038</c:v>
                </c:pt>
                <c:pt idx="6">
                  <c:v>8.3691899762373723</c:v>
                </c:pt>
                <c:pt idx="7">
                  <c:v>7.5604447984898613</c:v>
                </c:pt>
                <c:pt idx="8">
                  <c:v>24.148643780596814</c:v>
                </c:pt>
                <c:pt idx="9">
                  <c:v>26.47124553637946</c:v>
                </c:pt>
                <c:pt idx="10">
                  <c:v>28.046613787818913</c:v>
                </c:pt>
                <c:pt idx="11">
                  <c:v>30.098881698590681</c:v>
                </c:pt>
                <c:pt idx="12">
                  <c:v>31.40007618495925</c:v>
                </c:pt>
                <c:pt idx="13">
                  <c:v>38.110072319688001</c:v>
                </c:pt>
                <c:pt idx="14">
                  <c:v>34.780603426334736</c:v>
                </c:pt>
                <c:pt idx="15">
                  <c:v>36.632677254622166</c:v>
                </c:pt>
                <c:pt idx="16">
                  <c:v>38.863568274774316</c:v>
                </c:pt>
                <c:pt idx="17">
                  <c:v>43.2985267418359</c:v>
                </c:pt>
                <c:pt idx="18">
                  <c:v>40.608208957418199</c:v>
                </c:pt>
                <c:pt idx="19">
                  <c:v>40.81085461391632</c:v>
                </c:pt>
                <c:pt idx="20">
                  <c:v>40.689915840233695</c:v>
                </c:pt>
                <c:pt idx="21">
                  <c:v>41.06811038489721</c:v>
                </c:pt>
                <c:pt idx="22">
                  <c:v>47.032890002975677</c:v>
                </c:pt>
                <c:pt idx="23">
                  <c:v>46.92474496311975</c:v>
                </c:pt>
                <c:pt idx="24">
                  <c:v>48.62863346817899</c:v>
                </c:pt>
                <c:pt idx="25">
                  <c:v>45.086917804229564</c:v>
                </c:pt>
                <c:pt idx="26">
                  <c:v>45.533283649933495</c:v>
                </c:pt>
                <c:pt idx="27">
                  <c:v>47.254149472242247</c:v>
                </c:pt>
                <c:pt idx="28">
                  <c:v>66.560998475475486</c:v>
                </c:pt>
                <c:pt idx="29">
                  <c:v>92.569470791024898</c:v>
                </c:pt>
                <c:pt idx="30">
                  <c:v>88.928844834772931</c:v>
                </c:pt>
                <c:pt idx="31">
                  <c:v>89.189004620394329</c:v>
                </c:pt>
                <c:pt idx="32">
                  <c:v>88.402386279118161</c:v>
                </c:pt>
                <c:pt idx="33">
                  <c:v>88.352676730249343</c:v>
                </c:pt>
                <c:pt idx="34">
                  <c:v>91.214241146885087</c:v>
                </c:pt>
                <c:pt idx="35">
                  <c:v>87.844558441587679</c:v>
                </c:pt>
                <c:pt idx="36">
                  <c:v>90.571550601290753</c:v>
                </c:pt>
                <c:pt idx="37">
                  <c:v>87.349868879669287</c:v>
                </c:pt>
                <c:pt idx="38">
                  <c:v>91.260869455622711</c:v>
                </c:pt>
                <c:pt idx="39">
                  <c:v>88.060809919382763</c:v>
                </c:pt>
                <c:pt idx="40">
                  <c:v>89.624951676846692</c:v>
                </c:pt>
                <c:pt idx="41">
                  <c:v>90.412368015041466</c:v>
                </c:pt>
                <c:pt idx="42">
                  <c:v>87.963400286045086</c:v>
                </c:pt>
                <c:pt idx="43">
                  <c:v>89.510702353662651</c:v>
                </c:pt>
                <c:pt idx="44">
                  <c:v>86.953005461388827</c:v>
                </c:pt>
                <c:pt idx="45">
                  <c:v>90.721600157297786</c:v>
                </c:pt>
                <c:pt idx="46">
                  <c:v>90.379920019356319</c:v>
                </c:pt>
                <c:pt idx="47">
                  <c:v>92.731014963357609</c:v>
                </c:pt>
                <c:pt idx="48">
                  <c:v>96.205818140070335</c:v>
                </c:pt>
                <c:pt idx="49">
                  <c:v>94.457348222077243</c:v>
                </c:pt>
                <c:pt idx="50">
                  <c:v>97.818479926661283</c:v>
                </c:pt>
                <c:pt idx="51">
                  <c:v>93.886074424772289</c:v>
                </c:pt>
                <c:pt idx="52">
                  <c:v>96.048960806286686</c:v>
                </c:pt>
                <c:pt idx="53">
                  <c:v>93.349683152125806</c:v>
                </c:pt>
                <c:pt idx="54">
                  <c:v>94.398438256873902</c:v>
                </c:pt>
                <c:pt idx="55">
                  <c:v>99.672855982484265</c:v>
                </c:pt>
                <c:pt idx="56">
                  <c:v>95.962162397581821</c:v>
                </c:pt>
                <c:pt idx="57">
                  <c:v>100.17559169899852</c:v>
                </c:pt>
                <c:pt idx="58">
                  <c:v>96.554043788602144</c:v>
                </c:pt>
                <c:pt idx="59">
                  <c:v>98.633254265624799</c:v>
                </c:pt>
                <c:pt idx="60">
                  <c:v>96.126829946822539</c:v>
                </c:pt>
                <c:pt idx="61">
                  <c:v>98.116330358351405</c:v>
                </c:pt>
                <c:pt idx="62">
                  <c:v>100.22669527494554</c:v>
                </c:pt>
                <c:pt idx="63">
                  <c:v>98.663324046429125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81-4749-99F2-316955FDB851}"/>
            </c:ext>
          </c:extLst>
        </c:ser>
        <c:ser>
          <c:idx val="2"/>
          <c:order val="1"/>
          <c:tx>
            <c:strRef>
              <c:f>'Working sheet 1'!$A$27</c:f>
              <c:strCache>
                <c:ptCount val="1"/>
                <c:pt idx="0">
                  <c:v>Sludge + Enzyme (2 HRT)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'Working sheet 1'!$B$24:$BM$24</c:f>
              <c:numCache>
                <c:formatCode>0</c:formatCode>
                <c:ptCount val="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</c:numCache>
            </c:numRef>
          </c:xVal>
          <c:yVal>
            <c:numRef>
              <c:f>'Working sheet 1'!$B$27:$BM$27</c:f>
              <c:numCache>
                <c:formatCode>0</c:formatCode>
                <c:ptCount val="64"/>
                <c:pt idx="0">
                  <c:v>22.980476726902197</c:v>
                </c:pt>
                <c:pt idx="1">
                  <c:v>111.95036740236318</c:v>
                </c:pt>
                <c:pt idx="2">
                  <c:v>101.15343222807839</c:v>
                </c:pt>
                <c:pt idx="3">
                  <c:v>100.47742806953354</c:v>
                </c:pt>
                <c:pt idx="4">
                  <c:v>100.78481748543291</c:v>
                </c:pt>
                <c:pt idx="5">
                  <c:v>102.2609623822588</c:v>
                </c:pt>
                <c:pt idx="6">
                  <c:v>104.07067658702999</c:v>
                </c:pt>
                <c:pt idx="7">
                  <c:v>94.811795934803968</c:v>
                </c:pt>
                <c:pt idx="8">
                  <c:v>94.538860127452097</c:v>
                </c:pt>
                <c:pt idx="9">
                  <c:v>108.52718001206701</c:v>
                </c:pt>
                <c:pt idx="10">
                  <c:v>121.49449497787356</c:v>
                </c:pt>
                <c:pt idx="11">
                  <c:v>113.79620187149476</c:v>
                </c:pt>
                <c:pt idx="12">
                  <c:v>123.3403911910754</c:v>
                </c:pt>
                <c:pt idx="13">
                  <c:v>129.50525941098249</c:v>
                </c:pt>
                <c:pt idx="14">
                  <c:v>123.06749032371046</c:v>
                </c:pt>
                <c:pt idx="15">
                  <c:v>137.62015011379063</c:v>
                </c:pt>
                <c:pt idx="16">
                  <c:v>151.38253343506517</c:v>
                </c:pt>
                <c:pt idx="17">
                  <c:v>165.97990470265535</c:v>
                </c:pt>
                <c:pt idx="18">
                  <c:v>157.14619457571155</c:v>
                </c:pt>
                <c:pt idx="19">
                  <c:v>159.10672977800184</c:v>
                </c:pt>
                <c:pt idx="20">
                  <c:v>197.62452795231505</c:v>
                </c:pt>
                <c:pt idx="21">
                  <c:v>185.3635822746385</c:v>
                </c:pt>
                <c:pt idx="22">
                  <c:v>188.96918782776964</c:v>
                </c:pt>
                <c:pt idx="23">
                  <c:v>182.99674372409279</c:v>
                </c:pt>
                <c:pt idx="24">
                  <c:v>185.43159371945524</c:v>
                </c:pt>
                <c:pt idx="25">
                  <c:v>176.02674211945242</c:v>
                </c:pt>
                <c:pt idx="26">
                  <c:v>177.17723486403179</c:v>
                </c:pt>
                <c:pt idx="27">
                  <c:v>182.62983229631493</c:v>
                </c:pt>
                <c:pt idx="28">
                  <c:v>184.29039945590222</c:v>
                </c:pt>
                <c:pt idx="29">
                  <c:v>202.91495308106835</c:v>
                </c:pt>
                <c:pt idx="30">
                  <c:v>192.62592300427769</c:v>
                </c:pt>
                <c:pt idx="31">
                  <c:v>192.59611509754592</c:v>
                </c:pt>
                <c:pt idx="32">
                  <c:v>183.51817425418872</c:v>
                </c:pt>
                <c:pt idx="33">
                  <c:v>185.22391628210039</c:v>
                </c:pt>
                <c:pt idx="34">
                  <c:v>193.20725821301286</c:v>
                </c:pt>
                <c:pt idx="35">
                  <c:v>184.87909846345858</c:v>
                </c:pt>
                <c:pt idx="36">
                  <c:v>193.88467576327582</c:v>
                </c:pt>
                <c:pt idx="37">
                  <c:v>185.79983654499208</c:v>
                </c:pt>
                <c:pt idx="38">
                  <c:v>196.8966067888062</c:v>
                </c:pt>
                <c:pt idx="39">
                  <c:v>189.29014086957699</c:v>
                </c:pt>
                <c:pt idx="40">
                  <c:v>192.7313690569413</c:v>
                </c:pt>
                <c:pt idx="41">
                  <c:v>206.31504431112185</c:v>
                </c:pt>
                <c:pt idx="42">
                  <c:v>198.0249711074955</c:v>
                </c:pt>
                <c:pt idx="43">
                  <c:v>206.83085707775172</c:v>
                </c:pt>
                <c:pt idx="44">
                  <c:v>198.15403888266738</c:v>
                </c:pt>
                <c:pt idx="45">
                  <c:v>202.21399141627188</c:v>
                </c:pt>
                <c:pt idx="46">
                  <c:v>197.80552552076594</c:v>
                </c:pt>
                <c:pt idx="47">
                  <c:v>214.07395310371504</c:v>
                </c:pt>
                <c:pt idx="48">
                  <c:v>237.31718040744482</c:v>
                </c:pt>
                <c:pt idx="49">
                  <c:v>232.09286264773186</c:v>
                </c:pt>
                <c:pt idx="50">
                  <c:v>249.85254681474439</c:v>
                </c:pt>
                <c:pt idx="51">
                  <c:v>245.80990855205528</c:v>
                </c:pt>
                <c:pt idx="52">
                  <c:v>255.04861288521261</c:v>
                </c:pt>
                <c:pt idx="53">
                  <c:v>247.5911733074569</c:v>
                </c:pt>
                <c:pt idx="54">
                  <c:v>247.88478000582742</c:v>
                </c:pt>
                <c:pt idx="55">
                  <c:v>251.99954325563007</c:v>
                </c:pt>
                <c:pt idx="56">
                  <c:v>244.32010553621578</c:v>
                </c:pt>
                <c:pt idx="57">
                  <c:v>249.86154825657016</c:v>
                </c:pt>
                <c:pt idx="58">
                  <c:v>243.112777291339</c:v>
                </c:pt>
                <c:pt idx="59">
                  <c:v>249.69866281145158</c:v>
                </c:pt>
                <c:pt idx="60">
                  <c:v>243.52225752132995</c:v>
                </c:pt>
                <c:pt idx="61">
                  <c:v>243.82609370041112</c:v>
                </c:pt>
                <c:pt idx="62">
                  <c:v>247.54696580959796</c:v>
                </c:pt>
                <c:pt idx="63">
                  <c:v>241.86886250197577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B81-4749-99F2-316955FDB851}"/>
            </c:ext>
          </c:extLst>
        </c:ser>
        <c:ser>
          <c:idx val="3"/>
          <c:order val="2"/>
          <c:tx>
            <c:strRef>
              <c:f>'Working sheet 1'!$A$28</c:f>
              <c:strCache>
                <c:ptCount val="1"/>
                <c:pt idx="0">
                  <c:v>Sludge + Enzyme (1 HRT)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'Working sheet 1'!$B$24:$BM$24</c:f>
              <c:numCache>
                <c:formatCode>0</c:formatCode>
                <c:ptCount val="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</c:numCache>
            </c:numRef>
          </c:xVal>
          <c:yVal>
            <c:numRef>
              <c:f>'Working sheet 1'!$B$28:$BM$28</c:f>
              <c:numCache>
                <c:formatCode>0</c:formatCode>
                <c:ptCount val="64"/>
                <c:pt idx="0">
                  <c:v>18.229238922605958</c:v>
                </c:pt>
                <c:pt idx="1">
                  <c:v>93.326089811221635</c:v>
                </c:pt>
                <c:pt idx="2">
                  <c:v>81.785192811956165</c:v>
                </c:pt>
                <c:pt idx="3">
                  <c:v>87.463375997115634</c:v>
                </c:pt>
                <c:pt idx="4">
                  <c:v>95.523959653615918</c:v>
                </c:pt>
                <c:pt idx="5">
                  <c:v>95.77699471943761</c:v>
                </c:pt>
                <c:pt idx="6">
                  <c:v>95.542580429316047</c:v>
                </c:pt>
                <c:pt idx="7">
                  <c:v>86.559457891323007</c:v>
                </c:pt>
                <c:pt idx="8">
                  <c:v>104.05293434549984</c:v>
                </c:pt>
                <c:pt idx="9">
                  <c:v>96.891998827833959</c:v>
                </c:pt>
                <c:pt idx="10">
                  <c:v>107.76824109187959</c:v>
                </c:pt>
                <c:pt idx="11">
                  <c:v>101.21027598816681</c:v>
                </c:pt>
                <c:pt idx="12">
                  <c:v>101.66034723667532</c:v>
                </c:pt>
                <c:pt idx="13">
                  <c:v>107.57428355928359</c:v>
                </c:pt>
                <c:pt idx="14">
                  <c:v>103.66805011904317</c:v>
                </c:pt>
                <c:pt idx="15">
                  <c:v>114.80061355611292</c:v>
                </c:pt>
                <c:pt idx="16">
                  <c:v>109.13218634972793</c:v>
                </c:pt>
                <c:pt idx="17">
                  <c:v>128.78413186913647</c:v>
                </c:pt>
                <c:pt idx="18">
                  <c:v>122.34455304333706</c:v>
                </c:pt>
                <c:pt idx="19">
                  <c:v>127.0647415090111</c:v>
                </c:pt>
                <c:pt idx="20">
                  <c:v>138.8921910643424</c:v>
                </c:pt>
                <c:pt idx="21">
                  <c:v>136.57104254659845</c:v>
                </c:pt>
                <c:pt idx="22">
                  <c:v>148.92304557207507</c:v>
                </c:pt>
                <c:pt idx="23">
                  <c:v>145.56442758179497</c:v>
                </c:pt>
                <c:pt idx="24">
                  <c:v>164.150651581376</c:v>
                </c:pt>
                <c:pt idx="25">
                  <c:v>158.08366701271154</c:v>
                </c:pt>
                <c:pt idx="26">
                  <c:v>160.67479987255138</c:v>
                </c:pt>
                <c:pt idx="27">
                  <c:v>169.82011738364136</c:v>
                </c:pt>
                <c:pt idx="28">
                  <c:v>165.197870044354</c:v>
                </c:pt>
                <c:pt idx="29">
                  <c:v>169.68120689884225</c:v>
                </c:pt>
                <c:pt idx="30">
                  <c:v>162.31304557356651</c:v>
                </c:pt>
                <c:pt idx="31">
                  <c:v>165.71443372301138</c:v>
                </c:pt>
                <c:pt idx="32">
                  <c:v>160.76005057050671</c:v>
                </c:pt>
                <c:pt idx="33">
                  <c:v>164.30831146038707</c:v>
                </c:pt>
                <c:pt idx="34">
                  <c:v>168.69416936196484</c:v>
                </c:pt>
                <c:pt idx="35">
                  <c:v>161.67677526252143</c:v>
                </c:pt>
                <c:pt idx="36">
                  <c:v>169.16909670720554</c:v>
                </c:pt>
                <c:pt idx="37">
                  <c:v>163.96901453146398</c:v>
                </c:pt>
                <c:pt idx="38">
                  <c:v>173.1606097273098</c:v>
                </c:pt>
                <c:pt idx="39">
                  <c:v>165.82138232635987</c:v>
                </c:pt>
                <c:pt idx="40">
                  <c:v>169.29885769995678</c:v>
                </c:pt>
                <c:pt idx="41">
                  <c:v>182.14636986231895</c:v>
                </c:pt>
                <c:pt idx="42">
                  <c:v>176.92251190206491</c:v>
                </c:pt>
                <c:pt idx="43">
                  <c:v>182.6913038972454</c:v>
                </c:pt>
                <c:pt idx="44">
                  <c:v>176.3034050135125</c:v>
                </c:pt>
                <c:pt idx="45">
                  <c:v>190.16919419484654</c:v>
                </c:pt>
                <c:pt idx="46">
                  <c:v>185.05736970059533</c:v>
                </c:pt>
                <c:pt idx="47">
                  <c:v>188.45200948704579</c:v>
                </c:pt>
                <c:pt idx="48">
                  <c:v>191.01249105826034</c:v>
                </c:pt>
                <c:pt idx="49">
                  <c:v>187.20514353706022</c:v>
                </c:pt>
                <c:pt idx="50">
                  <c:v>192.8709448777611</c:v>
                </c:pt>
                <c:pt idx="51">
                  <c:v>189.61668394255463</c:v>
                </c:pt>
                <c:pt idx="52">
                  <c:v>222.23442541498179</c:v>
                </c:pt>
                <c:pt idx="53">
                  <c:v>217.23139096676732</c:v>
                </c:pt>
                <c:pt idx="54">
                  <c:v>224.6061422086706</c:v>
                </c:pt>
                <c:pt idx="55">
                  <c:v>257.53905848842749</c:v>
                </c:pt>
                <c:pt idx="56">
                  <c:v>250.84335663571997</c:v>
                </c:pt>
                <c:pt idx="57">
                  <c:v>278.17986320612476</c:v>
                </c:pt>
                <c:pt idx="58">
                  <c:v>272.56819574475441</c:v>
                </c:pt>
                <c:pt idx="59">
                  <c:v>286.94614795451645</c:v>
                </c:pt>
                <c:pt idx="60">
                  <c:v>284.55652796467683</c:v>
                </c:pt>
                <c:pt idx="61">
                  <c:v>290.04952787481739</c:v>
                </c:pt>
                <c:pt idx="62">
                  <c:v>306.43883238154257</c:v>
                </c:pt>
                <c:pt idx="63">
                  <c:v>305.65057703353739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B81-4749-99F2-316955FDB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5576144"/>
        <c:axId val="635574176"/>
      </c:scatterChart>
      <c:valAx>
        <c:axId val="635576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(Days)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5574176"/>
        <c:crosses val="autoZero"/>
        <c:crossBetween val="midCat"/>
      </c:valAx>
      <c:valAx>
        <c:axId val="6355741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Biogas (ml/gVS added)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5576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8498312710911146"/>
          <c:y val="3.1853922477616481E-2"/>
          <c:w val="0.5150168728908886"/>
          <c:h val="3.28998806236509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GB"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GB"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4071095892845904E-2"/>
          <c:y val="0.13568575634194421"/>
          <c:w val="0.94449372146873634"/>
          <c:h val="0.76650399595669927"/>
        </c:manualLayout>
      </c:layout>
      <c:lineChart>
        <c:grouping val="standard"/>
        <c:varyColors val="0"/>
        <c:ser>
          <c:idx val="4"/>
          <c:order val="0"/>
          <c:tx>
            <c:strRef>
              <c:f>pH!$E$19</c:f>
              <c:strCache>
                <c:ptCount val="1"/>
                <c:pt idx="0">
                  <c:v>Control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pH!$A$20:$A$36</c:f>
              <c:numCache>
                <c:formatCode>General</c:formatCode>
                <c:ptCount val="17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22</c:v>
                </c:pt>
                <c:pt idx="9">
                  <c:v>27</c:v>
                </c:pt>
                <c:pt idx="10">
                  <c:v>29</c:v>
                </c:pt>
                <c:pt idx="11">
                  <c:v>31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41</c:v>
                </c:pt>
                <c:pt idx="16">
                  <c:v>60</c:v>
                </c:pt>
              </c:numCache>
            </c:numRef>
          </c:cat>
          <c:val>
            <c:numRef>
              <c:f>pH!$E$20:$E$36</c:f>
              <c:numCache>
                <c:formatCode>0.0</c:formatCode>
                <c:ptCount val="17"/>
                <c:pt idx="0">
                  <c:v>7.2549999999999999</c:v>
                </c:pt>
                <c:pt idx="1">
                  <c:v>6.7650000000000006</c:v>
                </c:pt>
                <c:pt idx="2">
                  <c:v>6.37</c:v>
                </c:pt>
                <c:pt idx="3">
                  <c:v>5.2450000000000001</c:v>
                </c:pt>
                <c:pt idx="4">
                  <c:v>6.3599999999999994</c:v>
                </c:pt>
                <c:pt idx="5">
                  <c:v>6.3149999999999995</c:v>
                </c:pt>
                <c:pt idx="6">
                  <c:v>6.2799999999999994</c:v>
                </c:pt>
                <c:pt idx="7">
                  <c:v>6.1150000000000002</c:v>
                </c:pt>
                <c:pt idx="8">
                  <c:v>6.25</c:v>
                </c:pt>
                <c:pt idx="9">
                  <c:v>6.23</c:v>
                </c:pt>
                <c:pt idx="10">
                  <c:v>6.77</c:v>
                </c:pt>
                <c:pt idx="11">
                  <c:v>6.59</c:v>
                </c:pt>
                <c:pt idx="12">
                  <c:v>6.7650000000000006</c:v>
                </c:pt>
                <c:pt idx="13">
                  <c:v>6.3699999999999992</c:v>
                </c:pt>
                <c:pt idx="14">
                  <c:v>6.8000000000000007</c:v>
                </c:pt>
                <c:pt idx="15">
                  <c:v>6.8049999999999997</c:v>
                </c:pt>
                <c:pt idx="16">
                  <c:v>6.6050000000000004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3E0-4EC9-A368-72A95ACFABA5}"/>
            </c:ext>
          </c:extLst>
        </c:ser>
        <c:ser>
          <c:idx val="8"/>
          <c:order val="1"/>
          <c:tx>
            <c:strRef>
              <c:f>pH!$I$19</c:f>
              <c:strCache>
                <c:ptCount val="1"/>
                <c:pt idx="0">
                  <c:v>Post-AD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pH!$A$20:$A$36</c:f>
              <c:numCache>
                <c:formatCode>General</c:formatCode>
                <c:ptCount val="17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22</c:v>
                </c:pt>
                <c:pt idx="9">
                  <c:v>27</c:v>
                </c:pt>
                <c:pt idx="10">
                  <c:v>29</c:v>
                </c:pt>
                <c:pt idx="11">
                  <c:v>31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41</c:v>
                </c:pt>
                <c:pt idx="16">
                  <c:v>60</c:v>
                </c:pt>
              </c:numCache>
            </c:numRef>
          </c:cat>
          <c:val>
            <c:numRef>
              <c:f>pH!$I$20:$I$36</c:f>
              <c:numCache>
                <c:formatCode>0.0</c:formatCode>
                <c:ptCount val="17"/>
                <c:pt idx="0">
                  <c:v>7.1833333333333336</c:v>
                </c:pt>
                <c:pt idx="1">
                  <c:v>6.6766666666666667</c:v>
                </c:pt>
                <c:pt idx="2">
                  <c:v>6.38</c:v>
                </c:pt>
                <c:pt idx="3">
                  <c:v>5.2366666666666672</c:v>
                </c:pt>
                <c:pt idx="4">
                  <c:v>6.373333333333334</c:v>
                </c:pt>
                <c:pt idx="5">
                  <c:v>6.36</c:v>
                </c:pt>
                <c:pt idx="6">
                  <c:v>6.2766666666666664</c:v>
                </c:pt>
                <c:pt idx="7">
                  <c:v>6.69</c:v>
                </c:pt>
                <c:pt idx="8">
                  <c:v>6.6733333333333347</c:v>
                </c:pt>
                <c:pt idx="9">
                  <c:v>6.5966666666666667</c:v>
                </c:pt>
                <c:pt idx="10">
                  <c:v>6.543333333333333</c:v>
                </c:pt>
                <c:pt idx="11">
                  <c:v>6.419999999999999</c:v>
                </c:pt>
                <c:pt idx="12">
                  <c:v>6.59</c:v>
                </c:pt>
                <c:pt idx="13">
                  <c:v>6.4066666666666663</c:v>
                </c:pt>
                <c:pt idx="14">
                  <c:v>6.2599999999999989</c:v>
                </c:pt>
                <c:pt idx="15">
                  <c:v>6.3900000000000006</c:v>
                </c:pt>
                <c:pt idx="16">
                  <c:v>6.5566666666666675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3E0-4EC9-A368-72A95ACFABA5}"/>
            </c:ext>
          </c:extLst>
        </c:ser>
        <c:ser>
          <c:idx val="10"/>
          <c:order val="2"/>
          <c:tx>
            <c:strRef>
              <c:f>pH!$K$19</c:f>
              <c:strCache>
                <c:ptCount val="1"/>
                <c:pt idx="0">
                  <c:v>Pre-AD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pH!$A$20:$A$36</c:f>
              <c:numCache>
                <c:formatCode>General</c:formatCode>
                <c:ptCount val="17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22</c:v>
                </c:pt>
                <c:pt idx="9">
                  <c:v>27</c:v>
                </c:pt>
                <c:pt idx="10">
                  <c:v>29</c:v>
                </c:pt>
                <c:pt idx="11">
                  <c:v>31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41</c:v>
                </c:pt>
                <c:pt idx="16">
                  <c:v>60</c:v>
                </c:pt>
              </c:numCache>
            </c:numRef>
          </c:cat>
          <c:val>
            <c:numRef>
              <c:f>pH!$K$20:$K$36</c:f>
              <c:numCache>
                <c:formatCode>0.0</c:formatCode>
                <c:ptCount val="17"/>
                <c:pt idx="0">
                  <c:v>7.12</c:v>
                </c:pt>
                <c:pt idx="1">
                  <c:v>6.63</c:v>
                </c:pt>
                <c:pt idx="2">
                  <c:v>6.3566666666666665</c:v>
                </c:pt>
                <c:pt idx="3">
                  <c:v>5.3</c:v>
                </c:pt>
                <c:pt idx="4">
                  <c:v>6.293333333333333</c:v>
                </c:pt>
                <c:pt idx="5">
                  <c:v>6.2766666666666664</c:v>
                </c:pt>
                <c:pt idx="6">
                  <c:v>6.1966666666666663</c:v>
                </c:pt>
                <c:pt idx="7">
                  <c:v>6.746666666666667</c:v>
                </c:pt>
                <c:pt idx="8">
                  <c:v>6.7033333333333331</c:v>
                </c:pt>
                <c:pt idx="9">
                  <c:v>6.72</c:v>
                </c:pt>
                <c:pt idx="10">
                  <c:v>6.913333333333334</c:v>
                </c:pt>
                <c:pt idx="11">
                  <c:v>6.6499999999999995</c:v>
                </c:pt>
                <c:pt idx="12">
                  <c:v>6.5966666666666667</c:v>
                </c:pt>
                <c:pt idx="13">
                  <c:v>6.7333333333333334</c:v>
                </c:pt>
                <c:pt idx="14">
                  <c:v>6.246666666666667</c:v>
                </c:pt>
                <c:pt idx="15">
                  <c:v>6.7166666666666677</c:v>
                </c:pt>
                <c:pt idx="16">
                  <c:v>6.6499999999999995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3E0-4EC9-A368-72A95ACFA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138712"/>
        <c:axId val="687139368"/>
      </c:lineChart>
      <c:catAx>
        <c:axId val="687138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GB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7139368"/>
        <c:crosses val="autoZero"/>
        <c:auto val="1"/>
        <c:lblAlgn val="ctr"/>
        <c:lblOffset val="100"/>
        <c:noMultiLvlLbl val="0"/>
      </c:catAx>
      <c:valAx>
        <c:axId val="687139368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GB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GB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GB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713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2794152173984487E-2"/>
          <c:y val="0.54942560043876199"/>
          <c:w val="9.1075644995305766E-2"/>
          <c:h val="0.292860961722941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GB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GB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76</xdr:row>
      <xdr:rowOff>171450</xdr:rowOff>
    </xdr:from>
    <xdr:to>
      <xdr:col>12</xdr:col>
      <xdr:colOff>318960</xdr:colOff>
      <xdr:row>112</xdr:row>
      <xdr:rowOff>67770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412115</xdr:colOff>
      <xdr:row>115</xdr:row>
      <xdr:rowOff>180975</xdr:rowOff>
    </xdr:from>
    <xdr:to>
      <xdr:col>23</xdr:col>
      <xdr:colOff>321310</xdr:colOff>
      <xdr:row>140</xdr:row>
      <xdr:rowOff>69215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402590</xdr:colOff>
      <xdr:row>76</xdr:row>
      <xdr:rowOff>110490</xdr:rowOff>
    </xdr:from>
    <xdr:to>
      <xdr:col>26</xdr:col>
      <xdr:colOff>361950</xdr:colOff>
      <xdr:row>112</xdr:row>
      <xdr:rowOff>3000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76</xdr:row>
      <xdr:rowOff>171450</xdr:rowOff>
    </xdr:from>
    <xdr:to>
      <xdr:col>17</xdr:col>
      <xdr:colOff>381000</xdr:colOff>
      <xdr:row>112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111125</xdr:colOff>
      <xdr:row>0</xdr:row>
      <xdr:rowOff>15875</xdr:rowOff>
    </xdr:from>
    <xdr:to>
      <xdr:col>97</xdr:col>
      <xdr:colOff>412750</xdr:colOff>
      <xdr:row>30</xdr:row>
      <xdr:rowOff>63500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C63A139-01FB-4794-9EB6-8B0C7745B1C8}"/>
            </a:ext>
          </a:extLst>
        </xdr:cNvPr>
        <xdr:cNvSpPr/>
      </xdr:nvSpPr>
      <xdr:spPr>
        <a:xfrm>
          <a:off x="53101875" y="15875"/>
          <a:ext cx="17510125" cy="72072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63</xdr:col>
      <xdr:colOff>629285</xdr:colOff>
      <xdr:row>36</xdr:row>
      <xdr:rowOff>95885</xdr:rowOff>
    </xdr:from>
    <xdr:to>
      <xdr:col>77</xdr:col>
      <xdr:colOff>393700</xdr:colOff>
      <xdr:row>81</xdr:row>
      <xdr:rowOff>135890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244843</xdr:colOff>
      <xdr:row>17</xdr:row>
      <xdr:rowOff>173155</xdr:rowOff>
    </xdr:from>
    <xdr:ext cx="2832314" cy="5064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600-000006000000}"/>
                </a:ext>
              </a:extLst>
            </xdr:cNvPr>
            <xdr:cNvSpPr txBox="1"/>
          </xdr:nvSpPr>
          <xdr:spPr>
            <a:xfrm>
              <a:off x="3155683" y="3503095"/>
              <a:ext cx="2832314" cy="5064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GB" sz="1100" b="0" i="1">
                        <a:latin typeface="Cambria Math" panose="02040503050406030204" pitchFamily="18" charset="0"/>
                      </a:rPr>
                      <m:t>𝑂𝐿𝑅</m:t>
                    </m:r>
                    <m:d>
                      <m:dPr>
                        <m:begChr m:val="["/>
                        <m:endChr m:val="]"/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𝑘𝑔</m:t>
                            </m:r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𝑉𝑆</m:t>
                            </m:r>
                          </m:num>
                          <m:den>
                            <m:sSup>
                              <m:sSup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𝑚</m:t>
                                </m:r>
                              </m:e>
                              <m:sup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3</m:t>
                                </m:r>
                              </m:sup>
                            </m:sSup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𝑑𝑎𝑦</m:t>
                            </m:r>
                          </m:den>
                        </m:f>
                      </m:e>
                    </m:d>
                    <m:r>
                      <a:rPr lang="en-GB" sz="11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𝑉𝑆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𝑎𝑑𝑑𝑒𝑑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𝑑𝑎𝑖𝑙𝑦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𝑘𝑔</m:t>
                                </m:r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 </m:t>
                                </m:r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𝑉𝑆</m:t>
                                </m:r>
                              </m:num>
                              <m:den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𝑑𝑎𝑦</m:t>
                                </m:r>
                              </m:den>
                            </m:f>
                          </m:e>
                        </m:d>
                      </m:num>
                      <m:den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𝑐𝑎𝑝𝑎𝑐𝑖𝑡𝑦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𝑜𝑓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𝑓𝑒𝑟𝑚𝑒𝑛𝑡𝑒𝑟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p>
                              <m:sSup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𝑚</m:t>
                                </m:r>
                              </m:e>
                              <m:sup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3</m:t>
                                </m:r>
                              </m:sup>
                            </m:sSup>
                          </m:e>
                        </m:d>
                      </m:den>
                    </m:f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A509A565-2A7A-44B5-8DBE-423E3C3ED3BB}"/>
                </a:ext>
              </a:extLst>
            </xdr:cNvPr>
            <xdr:cNvSpPr txBox="1"/>
          </xdr:nvSpPr>
          <xdr:spPr>
            <a:xfrm>
              <a:off x="3155683" y="3503095"/>
              <a:ext cx="2832314" cy="5064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1100" b="0" i="0">
                  <a:latin typeface="Cambria Math" panose="02040503050406030204" pitchFamily="18" charset="0"/>
                </a:rPr>
                <a:t>𝑂𝐿𝑅[(𝑘𝑔 𝑉𝑆)/(𝑚^3 𝑑𝑎𝑦)]=  (𝑉𝑆 𝑎𝑑𝑑𝑒𝑑 𝑑𝑎𝑖𝑙𝑦 [(𝑘𝑔 𝑉𝑆)/𝑑𝑎𝑦])/(𝑐𝑎𝑝𝑎𝑐𝑖𝑡𝑦 𝑜𝑓 𝑓𝑒𝑟𝑚𝑒𝑛𝑡𝑒𝑟 [𝑚^3 ] )</a:t>
              </a:r>
              <a:endParaRPr lang="en-GB" sz="1100"/>
            </a:p>
          </xdr:txBody>
        </xdr:sp>
      </mc:Fallback>
    </mc:AlternateContent>
    <xdr:clientData/>
  </xdr:oneCellAnchor>
  <xdr:oneCellAnchor>
    <xdr:from>
      <xdr:col>2</xdr:col>
      <xdr:colOff>181476</xdr:colOff>
      <xdr:row>15</xdr:row>
      <xdr:rowOff>80712</xdr:rowOff>
    </xdr:from>
    <xdr:ext cx="2821285" cy="4897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600-000007000000}"/>
                </a:ext>
              </a:extLst>
            </xdr:cNvPr>
            <xdr:cNvSpPr txBox="1"/>
          </xdr:nvSpPr>
          <xdr:spPr>
            <a:xfrm>
              <a:off x="2444616" y="3044892"/>
              <a:ext cx="2821285" cy="4897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GB" sz="1100" b="0" i="1">
                        <a:latin typeface="Cambria Math" panose="02040503050406030204" pitchFamily="18" charset="0"/>
                      </a:rPr>
                      <m:t>𝐻𝑅𝑇</m:t>
                    </m:r>
                    <m:d>
                      <m:dPr>
                        <m:begChr m:val="["/>
                        <m:endChr m:val="]"/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e>
                    </m:d>
                    <m:r>
                      <a:rPr lang="en-GB" sz="11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𝑐𝑎𝑝𝑎𝑐𝑖𝑡𝑦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𝑜𝑓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𝑓𝑒𝑟𝑚𝑒𝑛𝑡𝑒𝑟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 [</m:t>
                        </m:r>
                        <m:sSup>
                          <m:sSup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𝑚</m:t>
                            </m:r>
                          </m:e>
                          <m:sup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3</m:t>
                            </m:r>
                          </m:sup>
                        </m:sSup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]</m:t>
                        </m:r>
                      </m:num>
                      <m:den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𝑓𝑟𝑒𝑠h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𝑠𝑢𝑏𝑠𝑡𝑟𝑎𝑡𝑒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𝑎𝑑𝑑𝑒𝑑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𝑑𝑎𝑖𝑙𝑦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 [</m:t>
                        </m:r>
                        <m:f>
                          <m:f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𝑚</m:t>
                                </m:r>
                              </m:e>
                              <m:sup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3</m:t>
                                </m:r>
                              </m:sup>
                            </m:sSup>
                          </m:num>
                          <m:den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𝑑</m:t>
                            </m:r>
                          </m:den>
                        </m:f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]</m:t>
                        </m:r>
                      </m:den>
                    </m:f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C901BD4A-5149-4986-BD64-96A414F5DB4D}"/>
                </a:ext>
              </a:extLst>
            </xdr:cNvPr>
            <xdr:cNvSpPr txBox="1"/>
          </xdr:nvSpPr>
          <xdr:spPr>
            <a:xfrm>
              <a:off x="2444616" y="3044892"/>
              <a:ext cx="2821285" cy="4897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1100" b="0" i="0">
                  <a:latin typeface="Cambria Math" panose="02040503050406030204" pitchFamily="18" charset="0"/>
                </a:rPr>
                <a:t>𝐻𝑅𝑇[𝑑]=  (𝑐𝑎𝑝𝑎𝑐𝑖𝑡𝑦 𝑜𝑓 𝑓𝑒𝑟𝑚𝑒𝑛𝑡𝑒𝑟 [𝑚^3])/(𝑓𝑟𝑒𝑠ℎ 𝑠𝑢𝑏𝑠𝑡𝑟𝑎𝑡𝑒 𝑎𝑑𝑑𝑒𝑑 𝑑𝑎𝑖𝑙𝑦 [𝑚^3/𝑑])</a:t>
              </a:r>
              <a:endParaRPr lang="en-GB" sz="110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145256</xdr:rowOff>
    </xdr:from>
    <xdr:to>
      <xdr:col>19</xdr:col>
      <xdr:colOff>483394</xdr:colOff>
      <xdr:row>22</xdr:row>
      <xdr:rowOff>119743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213"/>
  <sheetViews>
    <sheetView topLeftCell="B11" zoomScale="50" zoomScaleNormal="50" workbookViewId="0">
      <selection activeCell="K128" sqref="K128"/>
    </sheetView>
  </sheetViews>
  <sheetFormatPr defaultRowHeight="14.4" x14ac:dyDescent="0.3"/>
  <cols>
    <col min="1" max="1" width="6.44140625" style="141" customWidth="1"/>
    <col min="2" max="2" width="10.33203125" style="85" customWidth="1"/>
    <col min="3" max="10" width="10.44140625" style="85" customWidth="1"/>
    <col min="11" max="20" width="10.33203125" style="85" customWidth="1"/>
    <col min="22" max="23" width="9" bestFit="1" customWidth="1"/>
    <col min="24" max="32" width="9.5546875" bestFit="1" customWidth="1"/>
    <col min="34" max="46" width="9.33203125" customWidth="1"/>
    <col min="47" max="47" width="10.33203125" style="85" customWidth="1"/>
    <col min="48" max="52" width="10.44140625" style="85" customWidth="1"/>
  </cols>
  <sheetData>
    <row r="1" spans="1:52" ht="10.95" customHeight="1" x14ac:dyDescent="0.3">
      <c r="A1" s="103"/>
    </row>
    <row r="2" spans="1:52" ht="10.95" customHeight="1" x14ac:dyDescent="0.3">
      <c r="A2" s="103"/>
    </row>
    <row r="3" spans="1:52" ht="10.95" customHeight="1" x14ac:dyDescent="0.3">
      <c r="AH3">
        <v>2</v>
      </c>
      <c r="AI3" s="145"/>
      <c r="AJ3">
        <v>5</v>
      </c>
      <c r="AK3">
        <v>6</v>
      </c>
      <c r="AL3">
        <v>7</v>
      </c>
      <c r="AM3">
        <v>8</v>
      </c>
      <c r="AN3">
        <v>9</v>
      </c>
      <c r="AO3">
        <v>10</v>
      </c>
      <c r="AP3">
        <v>11</v>
      </c>
      <c r="AQ3">
        <v>12</v>
      </c>
      <c r="AR3">
        <v>13</v>
      </c>
      <c r="AS3">
        <v>14</v>
      </c>
      <c r="AT3">
        <v>15</v>
      </c>
      <c r="AV3" s="171" t="s">
        <v>162</v>
      </c>
      <c r="AW3" s="85" t="s">
        <v>163</v>
      </c>
      <c r="AY3" s="85" t="s">
        <v>162</v>
      </c>
      <c r="AZ3" s="85" t="s">
        <v>163</v>
      </c>
    </row>
    <row r="4" spans="1:52" ht="72" x14ac:dyDescent="0.3">
      <c r="A4" s="142" t="s">
        <v>9</v>
      </c>
      <c r="B4" s="107" t="s">
        <v>64</v>
      </c>
      <c r="C4" s="107" t="s">
        <v>135</v>
      </c>
      <c r="D4" s="107" t="s">
        <v>142</v>
      </c>
      <c r="E4" s="107" t="s">
        <v>141</v>
      </c>
      <c r="F4" s="107" t="s">
        <v>130</v>
      </c>
      <c r="G4" s="107" t="s">
        <v>131</v>
      </c>
      <c r="H4" s="107" t="s">
        <v>132</v>
      </c>
      <c r="I4" s="107" t="s">
        <v>133</v>
      </c>
      <c r="J4" s="107" t="s">
        <v>109</v>
      </c>
      <c r="K4" s="107" t="s">
        <v>109</v>
      </c>
      <c r="L4" s="107" t="s">
        <v>110</v>
      </c>
      <c r="M4" s="107" t="s">
        <v>110</v>
      </c>
      <c r="N4" s="107" t="s">
        <v>110</v>
      </c>
      <c r="O4" s="107" t="s">
        <v>111</v>
      </c>
      <c r="P4" s="107" t="s">
        <v>111</v>
      </c>
      <c r="Q4" s="107" t="s">
        <v>111</v>
      </c>
      <c r="R4" s="107" t="s">
        <v>112</v>
      </c>
      <c r="S4" s="107" t="s">
        <v>112</v>
      </c>
      <c r="T4" s="107" t="s">
        <v>112</v>
      </c>
      <c r="V4" s="119" t="s">
        <v>122</v>
      </c>
      <c r="W4" s="119" t="s">
        <v>122</v>
      </c>
      <c r="X4" s="119" t="s">
        <v>123</v>
      </c>
      <c r="Y4" s="119" t="s">
        <v>123</v>
      </c>
      <c r="Z4" s="119" t="s">
        <v>123</v>
      </c>
      <c r="AA4" s="119" t="s">
        <v>124</v>
      </c>
      <c r="AB4" s="119" t="s">
        <v>124</v>
      </c>
      <c r="AC4" s="119" t="s">
        <v>124</v>
      </c>
      <c r="AD4" s="119" t="s">
        <v>125</v>
      </c>
      <c r="AE4" s="119" t="s">
        <v>125</v>
      </c>
      <c r="AF4" s="119" t="s">
        <v>125</v>
      </c>
      <c r="AH4" s="119" t="s">
        <v>84</v>
      </c>
      <c r="AI4" s="119" t="s">
        <v>114</v>
      </c>
      <c r="AJ4" s="119" t="s">
        <v>85</v>
      </c>
      <c r="AK4" s="119" t="s">
        <v>85</v>
      </c>
      <c r="AL4" s="119" t="s">
        <v>99</v>
      </c>
      <c r="AM4" s="119" t="s">
        <v>99</v>
      </c>
      <c r="AN4" s="119" t="s">
        <v>99</v>
      </c>
      <c r="AO4" s="119" t="s">
        <v>100</v>
      </c>
      <c r="AP4" s="119" t="s">
        <v>100</v>
      </c>
      <c r="AQ4" s="119" t="s">
        <v>100</v>
      </c>
      <c r="AR4" s="119" t="s">
        <v>101</v>
      </c>
      <c r="AS4" s="119" t="s">
        <v>101</v>
      </c>
      <c r="AT4" s="119" t="s">
        <v>101</v>
      </c>
      <c r="AU4" s="107" t="s">
        <v>164</v>
      </c>
      <c r="AV4" s="107" t="s">
        <v>142</v>
      </c>
      <c r="AW4" s="107" t="s">
        <v>141</v>
      </c>
      <c r="AX4" s="107" t="s">
        <v>130</v>
      </c>
      <c r="AY4" s="107" t="s">
        <v>132</v>
      </c>
      <c r="AZ4" s="107" t="s">
        <v>133</v>
      </c>
    </row>
    <row r="5" spans="1:52" x14ac:dyDescent="0.3">
      <c r="A5" s="143">
        <v>0</v>
      </c>
      <c r="B5" s="137">
        <f t="shared" ref="B5:B68" si="0">AVERAGE(J5:K5)</f>
        <v>0</v>
      </c>
      <c r="C5" s="137">
        <f t="shared" ref="C5:C68" si="1">AVERAGE(L5:N5)</f>
        <v>0</v>
      </c>
      <c r="D5" s="137"/>
      <c r="E5" s="137">
        <f>AVERAGE(R5:T5)</f>
        <v>0</v>
      </c>
      <c r="F5" s="137">
        <f>STDEV(J5:K5)</f>
        <v>0</v>
      </c>
      <c r="G5" s="137">
        <f>STDEV(L5:N5)</f>
        <v>0</v>
      </c>
      <c r="H5" s="137">
        <f>STDEV(O5:Q5)</f>
        <v>0</v>
      </c>
      <c r="I5" s="137">
        <f>STDEV(R5:T5)</f>
        <v>0</v>
      </c>
      <c r="J5" s="111">
        <v>0</v>
      </c>
      <c r="K5" s="112">
        <v>0</v>
      </c>
      <c r="L5" s="109">
        <v>0</v>
      </c>
      <c r="M5" s="113">
        <v>0</v>
      </c>
      <c r="N5" s="110">
        <v>0</v>
      </c>
      <c r="O5" s="109">
        <v>0</v>
      </c>
      <c r="P5" s="113">
        <v>0</v>
      </c>
      <c r="Q5" s="110">
        <v>0</v>
      </c>
      <c r="R5" s="109">
        <v>0</v>
      </c>
      <c r="S5" s="113">
        <v>0</v>
      </c>
      <c r="T5" s="110">
        <v>0</v>
      </c>
      <c r="AF5" s="78"/>
      <c r="AH5" s="19">
        <v>0</v>
      </c>
      <c r="AI5" s="19"/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0</v>
      </c>
      <c r="AT5" s="19">
        <v>0</v>
      </c>
      <c r="AU5" s="137">
        <f>AVERAGE(AJ5:AK5)</f>
        <v>0</v>
      </c>
      <c r="AV5" s="137">
        <f>AVERAGE(AP5:AR5)</f>
        <v>0</v>
      </c>
      <c r="AW5" s="137">
        <f>AVERAGE(AR5:AT5)</f>
        <v>0</v>
      </c>
      <c r="AX5" s="137">
        <f>STDEV(AJ5:AK5)</f>
        <v>0</v>
      </c>
      <c r="AY5" s="137">
        <f>STDEV(AO5:AQ5)</f>
        <v>0</v>
      </c>
      <c r="AZ5" s="137">
        <f>STDEV(AR5:AT5)</f>
        <v>0</v>
      </c>
    </row>
    <row r="6" spans="1:52" x14ac:dyDescent="0.3">
      <c r="A6" s="143">
        <v>1</v>
      </c>
      <c r="B6" s="137">
        <f t="shared" si="0"/>
        <v>12.957268327967356</v>
      </c>
      <c r="C6" s="137">
        <f t="shared" si="1"/>
        <v>12.997969281695264</v>
      </c>
      <c r="D6" s="137">
        <f t="shared" ref="D6:D69" si="2">AVERAGE(O6:Q6)</f>
        <v>26.144377335809967</v>
      </c>
      <c r="E6" s="137">
        <f t="shared" ref="E6:E68" si="3">AVERAGE(R6:T6)</f>
        <v>18.229238922605958</v>
      </c>
      <c r="F6" s="137">
        <f>STDEV(J6:K6)</f>
        <v>4.0630475833079348E-2</v>
      </c>
      <c r="G6" s="137">
        <f>STDEV(L6:N6)</f>
        <v>1.4208387450702007</v>
      </c>
      <c r="H6" s="137">
        <f>STDEV(O6:Q6)</f>
        <v>5.5273736133851186</v>
      </c>
      <c r="I6" s="137">
        <f t="shared" ref="I6:I69" si="4">STDEV(R6:T6)</f>
        <v>2.072204059138623</v>
      </c>
      <c r="J6" s="139">
        <v>12.985998412951762</v>
      </c>
      <c r="K6" s="139">
        <v>12.928538242982949</v>
      </c>
      <c r="L6" s="139">
        <v>13.187109007842606</v>
      </c>
      <c r="M6" s="139">
        <v>14.314764843480566</v>
      </c>
      <c r="N6" s="139">
        <v>11.492033993762623</v>
      </c>
      <c r="O6" s="139">
        <v>22.258633341668983</v>
      </c>
      <c r="P6" s="139">
        <v>32.472178553625511</v>
      </c>
      <c r="Q6" s="139">
        <v>23.702320112135411</v>
      </c>
      <c r="R6" s="139">
        <v>17.985033200238504</v>
      </c>
      <c r="S6" s="139">
        <v>16.289958186158515</v>
      </c>
      <c r="T6" s="139">
        <v>20.412725381420856</v>
      </c>
      <c r="V6" s="149">
        <f>'AMPTS_data (gas_gVS)'!U9-'AMPTS_data (gas_gVS)'!Q9</f>
        <v>3.8471523074856817</v>
      </c>
      <c r="W6" s="149">
        <f>'AMPTS_data (gas_gVS)'!V9-'AMPTS_data (gas_gVS)'!Q9</f>
        <v>3.7697893711439221</v>
      </c>
      <c r="X6" s="149">
        <f>'AMPTS_data (gas_gVS)'!W9-'AMPTS_data (gas_gVS)'!R9</f>
        <v>4.4281284947797275</v>
      </c>
      <c r="Y6" s="149">
        <f>'AMPTS_data (gas_gVS)'!X9-'AMPTS_data (gas_gVS)'!R9</f>
        <v>4.8223052607657859</v>
      </c>
      <c r="Z6" s="149">
        <f>'AMPTS_data (gas_gVS)'!Y9-'AMPTS_data (gas_gVS)'!R9</f>
        <v>3.3565537850313336</v>
      </c>
      <c r="AA6" s="149">
        <f>'AMPTS_data (gas_gVS)'!Z9-'AMPTS_data (gas_gVS)'!R9</f>
        <v>6.9843447111398262</v>
      </c>
      <c r="AB6" s="149">
        <f>'AMPTS_data (gas_gVS)'!AA9-'AMPTS_data (gas_gVS)'!R9</f>
        <v>6.8271767812326303</v>
      </c>
      <c r="AC6" s="149">
        <f>'AMPTS_data (gas_gVS)'!AB9-'AMPTS_data (gas_gVS)'!R9</f>
        <v>7.7423449083259168</v>
      </c>
      <c r="AD6" s="149">
        <f>'AMPTS_data (gas_gVS)'!AC9-'AMPTS_data (gas_gVS)'!R9</f>
        <v>5.4143533045606986</v>
      </c>
      <c r="AE6" s="149">
        <f>'AMPTS_data (gas_gVS)'!AD9-'AMPTS_data (gas_gVS)'!R9</f>
        <v>5.0516503466750571</v>
      </c>
      <c r="AF6" s="149">
        <f>'AMPTS_data (gas_gVS)'!AE9-'AMPTS_data (gas_gVS)'!R9</f>
        <v>5.9772331295751933</v>
      </c>
      <c r="AH6" s="19">
        <v>30.4</v>
      </c>
      <c r="AI6" s="19">
        <v>31.75</v>
      </c>
      <c r="AJ6" s="19">
        <v>29.9</v>
      </c>
      <c r="AK6" s="19">
        <v>29.6</v>
      </c>
      <c r="AL6" s="19">
        <v>32.799999999999997</v>
      </c>
      <c r="AM6" s="19">
        <v>32.9</v>
      </c>
      <c r="AN6" s="19">
        <v>30.4</v>
      </c>
      <c r="AO6" s="19">
        <v>31.5</v>
      </c>
      <c r="AP6" s="19">
        <v>30.8</v>
      </c>
      <c r="AQ6" s="19">
        <v>32.4</v>
      </c>
      <c r="AR6" s="19">
        <v>30.7</v>
      </c>
      <c r="AS6" s="19">
        <v>31.3</v>
      </c>
      <c r="AT6" s="19">
        <v>30.1</v>
      </c>
      <c r="AU6" s="137">
        <f t="shared" ref="AU6:AU65" si="5">AVERAGE(AJ6:AK6)</f>
        <v>29.75</v>
      </c>
      <c r="AV6" s="137">
        <f>AVERAGE(AP6:AR6)</f>
        <v>31.3</v>
      </c>
      <c r="AW6" s="137">
        <f>AVERAGE(AR6:AT6)</f>
        <v>30.7</v>
      </c>
      <c r="AX6" s="137">
        <f>STDEV(AJ6:AK6)</f>
        <v>0.21213203435596223</v>
      </c>
      <c r="AY6" s="137">
        <f>STDEV(AO6:AQ6)</f>
        <v>0.80208062770106314</v>
      </c>
      <c r="AZ6" s="137">
        <f>STDEV(AR6:AT6)</f>
        <v>0.59999999999999964</v>
      </c>
    </row>
    <row r="7" spans="1:52" x14ac:dyDescent="0.3">
      <c r="A7" s="143">
        <v>2</v>
      </c>
      <c r="B7" s="137">
        <f t="shared" si="0"/>
        <v>10.102216132641955</v>
      </c>
      <c r="C7" s="137">
        <f t="shared" si="1"/>
        <v>93.235111208771016</v>
      </c>
      <c r="D7" s="137">
        <f t="shared" si="2"/>
        <v>113.33779108973515</v>
      </c>
      <c r="E7" s="137">
        <f t="shared" si="3"/>
        <v>93.326089811221621</v>
      </c>
      <c r="F7" s="137">
        <f t="shared" ref="F7:F69" si="6">STDEV(J7:K7)</f>
        <v>2.3819616457142758</v>
      </c>
      <c r="G7" s="137">
        <f t="shared" ref="G7:G69" si="7">STDEV(L7:N7)</f>
        <v>5.4407602390001584</v>
      </c>
      <c r="H7" s="137">
        <f t="shared" ref="H7:H69" si="8">STDEV(O7:Q7)</f>
        <v>9.2386994917402774</v>
      </c>
      <c r="I7" s="137">
        <f t="shared" si="4"/>
        <v>3.2186111099050021</v>
      </c>
      <c r="J7" s="139">
        <v>8.4179149004311196</v>
      </c>
      <c r="K7" s="139">
        <v>11.78651736485279</v>
      </c>
      <c r="L7" s="139">
        <v>96.529494286982981</v>
      </c>
      <c r="M7" s="139">
        <v>86.955193465929483</v>
      </c>
      <c r="N7" s="139">
        <v>96.220645873400599</v>
      </c>
      <c r="O7" s="139">
        <v>120.87105879002141</v>
      </c>
      <c r="P7" s="139">
        <v>116.11263846447908</v>
      </c>
      <c r="Q7" s="139">
        <v>103.02967601470496</v>
      </c>
      <c r="R7" s="139">
        <v>91.602284712157228</v>
      </c>
      <c r="S7" s="139">
        <v>91.336531426051494</v>
      </c>
      <c r="T7" s="139">
        <v>97.039453295456184</v>
      </c>
      <c r="V7" s="150"/>
      <c r="W7" s="150"/>
      <c r="X7" s="149"/>
      <c r="Y7" s="149"/>
      <c r="Z7" s="149"/>
      <c r="AA7" s="149"/>
      <c r="AB7" s="149"/>
      <c r="AC7" s="149"/>
      <c r="AD7" s="149"/>
      <c r="AE7" s="149"/>
      <c r="AF7" s="149"/>
      <c r="AU7" s="137"/>
      <c r="AV7" s="137"/>
      <c r="AW7" s="137"/>
      <c r="AX7" s="137"/>
      <c r="AY7" s="137"/>
      <c r="AZ7" s="137"/>
    </row>
    <row r="8" spans="1:52" x14ac:dyDescent="0.3">
      <c r="A8" s="143">
        <v>3</v>
      </c>
      <c r="B8" s="137">
        <f t="shared" si="0"/>
        <v>7.4640456016279444</v>
      </c>
      <c r="C8" s="137">
        <f t="shared" si="1"/>
        <v>90.888308696027948</v>
      </c>
      <c r="D8" s="137">
        <f t="shared" si="2"/>
        <v>102.62320755691906</v>
      </c>
      <c r="E8" s="137">
        <f t="shared" si="3"/>
        <v>81.785192811956165</v>
      </c>
      <c r="F8" s="137">
        <f t="shared" si="6"/>
        <v>2.3132279904918271</v>
      </c>
      <c r="G8" s="137">
        <f t="shared" si="7"/>
        <v>18.800035646491505</v>
      </c>
      <c r="H8" s="137">
        <f t="shared" si="8"/>
        <v>10.151582745165326</v>
      </c>
      <c r="I8" s="137">
        <f t="shared" si="4"/>
        <v>3.4138743554081392</v>
      </c>
      <c r="J8" s="139">
        <v>5.8283464031206442</v>
      </c>
      <c r="K8" s="139">
        <v>9.0997448001352446</v>
      </c>
      <c r="L8" s="139">
        <v>84.887493081093268</v>
      </c>
      <c r="M8" s="139">
        <v>75.821231917199938</v>
      </c>
      <c r="N8" s="139">
        <v>111.95620108979064</v>
      </c>
      <c r="O8" s="139">
        <v>110.98063496742047</v>
      </c>
      <c r="P8" s="139">
        <v>105.56275821460035</v>
      </c>
      <c r="Q8" s="139">
        <v>91.326229488736317</v>
      </c>
      <c r="R8" s="139">
        <v>79.879586986259781</v>
      </c>
      <c r="S8" s="139">
        <v>79.749511503277105</v>
      </c>
      <c r="T8" s="139">
        <v>85.726479946331608</v>
      </c>
      <c r="V8" s="150"/>
      <c r="W8" s="150"/>
      <c r="X8" s="149">
        <f>'AMPTS_data (gas_gVS)'!W11-'AMPTS_data (gas_gVS)'!R11</f>
        <v>5.3030296419378917</v>
      </c>
      <c r="Y8" s="149">
        <f>'AMPTS_data (gas_gVS)'!X11-'AMPTS_data (gas_gVS)'!R11</f>
        <v>5.900557388115466</v>
      </c>
      <c r="Z8" s="149">
        <f>'AMPTS_data (gas_gVS)'!Y11-'AMPTS_data (gas_gVS)'!R11</f>
        <v>44.933660351753652</v>
      </c>
      <c r="AA8" s="149">
        <f>'AMPTS_data (gas_gVS)'!Z11-'AMPTS_data (gas_gVS)'!R11</f>
        <v>66.166674899463985</v>
      </c>
      <c r="AB8" s="149">
        <f>'AMPTS_data (gas_gVS)'!AA11-'AMPTS_data (gas_gVS)'!R11</f>
        <v>5.6992005404582642</v>
      </c>
      <c r="AC8" s="149">
        <f>'AMPTS_data (gas_gVS)'!AB11-'AMPTS_data (gas_gVS)'!R11</f>
        <v>9.5581629016539651</v>
      </c>
      <c r="AD8" s="149">
        <f>'AMPTS_data (gas_gVS)'!AC11-'AMPTS_data (gas_gVS)'!R11</f>
        <v>43.67586945395594</v>
      </c>
      <c r="AE8" s="149">
        <f>'AMPTS_data (gas_gVS)'!AD11-'AMPTS_data (gas_gVS)'!R11</f>
        <v>2.8461769269091803</v>
      </c>
      <c r="AF8" s="149">
        <f>'AMPTS_data (gas_gVS)'!AE11-'AMPTS_data (gas_gVS)'!R11</f>
        <v>8.1950368777368858</v>
      </c>
      <c r="AH8">
        <v>50.1</v>
      </c>
      <c r="AI8" s="19">
        <v>51.85</v>
      </c>
      <c r="AJ8">
        <v>12.2</v>
      </c>
      <c r="AK8">
        <v>13.3</v>
      </c>
      <c r="AL8">
        <v>13.9</v>
      </c>
      <c r="AM8">
        <v>15.9</v>
      </c>
      <c r="AN8">
        <v>41.7</v>
      </c>
      <c r="AO8">
        <v>58.6</v>
      </c>
      <c r="AP8">
        <v>33.799999999999997</v>
      </c>
      <c r="AQ8">
        <v>37</v>
      </c>
      <c r="AR8">
        <v>54.2</v>
      </c>
      <c r="AS8">
        <v>42.1</v>
      </c>
      <c r="AT8">
        <v>46.6</v>
      </c>
      <c r="AU8" s="137">
        <f t="shared" si="5"/>
        <v>12.75</v>
      </c>
      <c r="AV8" s="137">
        <f>AVERAGE(AP8:AR8)</f>
        <v>41.666666666666664</v>
      </c>
      <c r="AW8" s="137">
        <f>AVERAGE(AR8:AT8)</f>
        <v>47.633333333333333</v>
      </c>
      <c r="AX8" s="137">
        <f>STDEV(AJ8:AK8)</f>
        <v>0.7778174593052033</v>
      </c>
      <c r="AY8" s="137">
        <f>STDEV(AO8:AQ8)</f>
        <v>13.489749194604505</v>
      </c>
      <c r="AZ8" s="137">
        <f>STDEV(AR8:AT8)</f>
        <v>6.1158264636378989</v>
      </c>
    </row>
    <row r="9" spans="1:52" x14ac:dyDescent="0.3">
      <c r="A9" s="143">
        <v>4</v>
      </c>
      <c r="B9" s="137">
        <f t="shared" si="0"/>
        <v>5.2318921901504325</v>
      </c>
      <c r="C9" s="137">
        <f t="shared" si="1"/>
        <v>110.88129878343221</v>
      </c>
      <c r="D9" s="137">
        <f t="shared" si="2"/>
        <v>103.77029863385985</v>
      </c>
      <c r="E9" s="137">
        <f t="shared" si="3"/>
        <v>87.463375997115634</v>
      </c>
      <c r="F9" s="137">
        <f t="shared" si="6"/>
        <v>2.1706632435629056</v>
      </c>
      <c r="G9" s="137">
        <f t="shared" si="7"/>
        <v>5.7656914621142938</v>
      </c>
      <c r="H9" s="137">
        <f t="shared" si="8"/>
        <v>9.8511218235187723</v>
      </c>
      <c r="I9" s="137">
        <f t="shared" si="4"/>
        <v>6.1438087615940526</v>
      </c>
      <c r="J9" s="139">
        <v>3.6970014909547153</v>
      </c>
      <c r="K9" s="139">
        <v>6.7667828893461497</v>
      </c>
      <c r="L9" s="139">
        <v>105.86255306501684</v>
      </c>
      <c r="M9" s="139">
        <v>109.60222320076912</v>
      </c>
      <c r="N9" s="139">
        <v>117.17912008451069</v>
      </c>
      <c r="O9" s="139">
        <v>108.50958914371455</v>
      </c>
      <c r="P9" s="139">
        <v>110.35603976251241</v>
      </c>
      <c r="Q9" s="139">
        <v>92.445266995352569</v>
      </c>
      <c r="R9" s="139">
        <v>94.019180339443096</v>
      </c>
      <c r="S9" s="139">
        <v>81.837611358114373</v>
      </c>
      <c r="T9" s="139">
        <v>86.533336293789432</v>
      </c>
      <c r="V9" s="150"/>
      <c r="W9" s="150"/>
      <c r="X9" s="149"/>
      <c r="Y9" s="149"/>
      <c r="Z9" s="149"/>
      <c r="AA9" s="149"/>
      <c r="AB9" s="149"/>
      <c r="AC9" s="149"/>
      <c r="AD9" s="149"/>
      <c r="AE9" s="149"/>
      <c r="AF9" s="149"/>
      <c r="AU9" s="137"/>
      <c r="AV9" s="137"/>
      <c r="AW9" s="137"/>
      <c r="AX9" s="137"/>
      <c r="AY9" s="137"/>
      <c r="AZ9" s="137"/>
    </row>
    <row r="10" spans="1:52" x14ac:dyDescent="0.3">
      <c r="A10" s="143">
        <v>5</v>
      </c>
      <c r="B10" s="137">
        <f t="shared" si="0"/>
        <v>1.604087436650536</v>
      </c>
      <c r="C10" s="137">
        <f t="shared" si="1"/>
        <v>107.7768461549789</v>
      </c>
      <c r="D10" s="137">
        <f t="shared" si="2"/>
        <v>107.74562535165421</v>
      </c>
      <c r="E10" s="137">
        <f t="shared" si="3"/>
        <v>95.523959653615904</v>
      </c>
      <c r="F10" s="137">
        <f t="shared" si="6"/>
        <v>2.7479732462569211</v>
      </c>
      <c r="G10" s="137">
        <f t="shared" si="7"/>
        <v>6.6939742915664402</v>
      </c>
      <c r="H10" s="137">
        <f t="shared" si="8"/>
        <v>12.166711476702639</v>
      </c>
      <c r="I10" s="137">
        <f t="shared" si="4"/>
        <v>5.2475489030069458</v>
      </c>
      <c r="J10" s="139">
        <v>-0.33902308029694339</v>
      </c>
      <c r="K10" s="139">
        <v>3.5471979535980154</v>
      </c>
      <c r="L10" s="139">
        <v>104.0886995876433</v>
      </c>
      <c r="M10" s="139">
        <v>103.73810778183321</v>
      </c>
      <c r="N10" s="139">
        <v>115.50373109546015</v>
      </c>
      <c r="O10" s="139">
        <v>102.41893183454778</v>
      </c>
      <c r="P10" s="139">
        <v>121.6672410840968</v>
      </c>
      <c r="Q10" s="139">
        <v>99.150703136318072</v>
      </c>
      <c r="R10" s="139">
        <v>101.31367631114645</v>
      </c>
      <c r="S10" s="139">
        <v>91.081149368689097</v>
      </c>
      <c r="T10" s="139">
        <v>94.177053281012121</v>
      </c>
      <c r="V10" s="150"/>
      <c r="W10" s="150"/>
      <c r="X10" s="149"/>
      <c r="Y10" s="149"/>
      <c r="Z10" s="149"/>
      <c r="AA10" s="149"/>
      <c r="AB10" s="149"/>
      <c r="AC10" s="149"/>
      <c r="AD10" s="149"/>
      <c r="AE10" s="149"/>
      <c r="AF10" s="149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137"/>
      <c r="AV10" s="137"/>
      <c r="AW10" s="137"/>
      <c r="AX10" s="137"/>
      <c r="AY10" s="137"/>
      <c r="AZ10" s="137"/>
    </row>
    <row r="11" spans="1:52" x14ac:dyDescent="0.3">
      <c r="A11" s="143">
        <v>6</v>
      </c>
      <c r="B11" s="137">
        <f t="shared" si="0"/>
        <v>4.9638187713310344</v>
      </c>
      <c r="C11" s="137">
        <f t="shared" si="1"/>
        <v>111.0505168358311</v>
      </c>
      <c r="D11" s="137">
        <f t="shared" si="2"/>
        <v>108.92581567143191</v>
      </c>
      <c r="E11" s="137">
        <f t="shared" si="3"/>
        <v>95.77699471943761</v>
      </c>
      <c r="F11" s="137">
        <f t="shared" si="6"/>
        <v>6.5043770415989535</v>
      </c>
      <c r="G11" s="137">
        <f t="shared" si="7"/>
        <v>7.6362523692765096</v>
      </c>
      <c r="H11" s="137">
        <f t="shared" si="8"/>
        <v>11.894588286835717</v>
      </c>
      <c r="I11" s="137">
        <f t="shared" si="4"/>
        <v>5.4423413484336685</v>
      </c>
      <c r="J11" s="139">
        <v>0.36452965782232027</v>
      </c>
      <c r="K11" s="139">
        <v>9.5631078848397486</v>
      </c>
      <c r="L11" s="139">
        <v>104.17733284622075</v>
      </c>
      <c r="M11" s="139">
        <v>109.70361046322735</v>
      </c>
      <c r="N11" s="139">
        <v>119.27060719804523</v>
      </c>
      <c r="O11" s="139">
        <v>105.12809028570577</v>
      </c>
      <c r="P11" s="139">
        <v>122.25552224977815</v>
      </c>
      <c r="Q11" s="139">
        <v>99.393834478811826</v>
      </c>
      <c r="R11" s="139">
        <v>101.77667031152112</v>
      </c>
      <c r="S11" s="139">
        <v>91.157898159272946</v>
      </c>
      <c r="T11" s="139">
        <v>94.396415687518754</v>
      </c>
      <c r="V11" s="150"/>
      <c r="W11" s="150"/>
      <c r="X11" s="149">
        <f>'AMPTS_data (gas_gVS)'!W14-'AMPTS_data (gas_gVS)'!R14</f>
        <v>67.488858075653525</v>
      </c>
      <c r="Y11" s="149">
        <f>'AMPTS_data (gas_gVS)'!X14-'AMPTS_data (gas_gVS)'!R14</f>
        <v>75.327045020383821</v>
      </c>
      <c r="Z11" s="149">
        <f>'AMPTS_data (gas_gVS)'!Y14-'AMPTS_data (gas_gVS)'!R14</f>
        <v>92.873582562247449</v>
      </c>
      <c r="AA11" s="149">
        <f>'AMPTS_data (gas_gVS)'!Z14-'AMPTS_data (gas_gVS)'!R14</f>
        <v>86.170695076006183</v>
      </c>
      <c r="AB11" s="149">
        <f>'AMPTS_data (gas_gVS)'!AA14-'AMPTS_data (gas_gVS)'!R14</f>
        <v>65.906512469118624</v>
      </c>
      <c r="AC11" s="149">
        <f>'AMPTS_data (gas_gVS)'!AB14-'AMPTS_data (gas_gVS)'!R14</f>
        <v>74.302906933272581</v>
      </c>
      <c r="AD11" s="149">
        <f>'AMPTS_data (gas_gVS)'!AC14-'AMPTS_data (gas_gVS)'!R14</f>
        <v>79.605762494234213</v>
      </c>
      <c r="AE11" s="149">
        <f>'AMPTS_data (gas_gVS)'!AD14-'AMPTS_data (gas_gVS)'!R14</f>
        <v>68.839504094185912</v>
      </c>
      <c r="AF11" s="149">
        <f>'AMPTS_data (gas_gVS)'!AE14-'AMPTS_data (gas_gVS)'!R14</f>
        <v>75.48169760238406</v>
      </c>
      <c r="AH11">
        <v>62.5</v>
      </c>
      <c r="AI11" s="19">
        <v>52.05</v>
      </c>
      <c r="AJ11">
        <v>19.899999999999999</v>
      </c>
      <c r="AK11">
        <v>20.5</v>
      </c>
      <c r="AL11" s="6">
        <v>62.5</v>
      </c>
      <c r="AM11" s="15">
        <v>65.8</v>
      </c>
      <c r="AN11" s="15">
        <v>73.7</v>
      </c>
      <c r="AO11" s="15">
        <v>76.599999999999994</v>
      </c>
      <c r="AP11" s="15">
        <v>63.8</v>
      </c>
      <c r="AQ11" s="15">
        <v>70.5</v>
      </c>
      <c r="AR11" s="15">
        <v>73.400000000000006</v>
      </c>
      <c r="AS11" s="15">
        <v>70.8</v>
      </c>
      <c r="AT11" s="15">
        <v>74.5</v>
      </c>
      <c r="AU11" s="137">
        <f t="shared" si="5"/>
        <v>20.2</v>
      </c>
      <c r="AV11" s="137">
        <f>AVERAGE(AP11:AR11)</f>
        <v>69.233333333333334</v>
      </c>
      <c r="AW11" s="137">
        <f>AVERAGE(AR11:AT11)</f>
        <v>72.899999999999991</v>
      </c>
      <c r="AX11" s="137">
        <f>STDEV(AJ11:AK11)</f>
        <v>0.42426406871192951</v>
      </c>
      <c r="AY11" s="137">
        <f>STDEV(AO11:AQ11)</f>
        <v>6.4023433210036451</v>
      </c>
      <c r="AZ11" s="137">
        <f>STDEV(AR11:AT11)</f>
        <v>1.9000000000000024</v>
      </c>
    </row>
    <row r="12" spans="1:52" x14ac:dyDescent="0.3">
      <c r="A12" s="143">
        <v>7</v>
      </c>
      <c r="B12" s="137">
        <f t="shared" si="0"/>
        <v>8.369189976237374</v>
      </c>
      <c r="C12" s="137">
        <f t="shared" si="1"/>
        <v>114.75976517490672</v>
      </c>
      <c r="D12" s="137">
        <f t="shared" si="2"/>
        <v>110.85328286622219</v>
      </c>
      <c r="E12" s="137">
        <f t="shared" si="3"/>
        <v>95.542580429316061</v>
      </c>
      <c r="F12" s="137">
        <f t="shared" si="6"/>
        <v>4.11355628147634</v>
      </c>
      <c r="G12" s="137">
        <f t="shared" si="7"/>
        <v>6.9015673361789078</v>
      </c>
      <c r="H12" s="137">
        <f t="shared" si="8"/>
        <v>12.536530825815799</v>
      </c>
      <c r="I12" s="137">
        <f t="shared" si="4"/>
        <v>6.5355182759565205</v>
      </c>
      <c r="J12" s="139">
        <v>5.4604664348129361</v>
      </c>
      <c r="K12" s="139">
        <v>11.277913517661812</v>
      </c>
      <c r="L12" s="139">
        <v>107.37752980623878</v>
      </c>
      <c r="M12" s="139">
        <v>115.85115548564889</v>
      </c>
      <c r="N12" s="139">
        <v>121.05061023283253</v>
      </c>
      <c r="O12" s="139">
        <v>108.44713192565942</v>
      </c>
      <c r="P12" s="139">
        <v>124.41849542460655</v>
      </c>
      <c r="Q12" s="139">
        <v>99.694221248400567</v>
      </c>
      <c r="R12" s="139">
        <v>102.8020096287172</v>
      </c>
      <c r="S12" s="139">
        <v>90.127224513582718</v>
      </c>
      <c r="T12" s="139">
        <v>93.69850714564825</v>
      </c>
      <c r="V12" s="150"/>
      <c r="W12" s="150"/>
      <c r="X12" s="149"/>
      <c r="Y12" s="149"/>
      <c r="Z12" s="149"/>
      <c r="AA12" s="149"/>
      <c r="AB12" s="149"/>
      <c r="AC12" s="149"/>
      <c r="AD12" s="149"/>
      <c r="AE12" s="149"/>
      <c r="AF12" s="149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137"/>
      <c r="AV12" s="137"/>
      <c r="AW12" s="137"/>
      <c r="AX12" s="137"/>
      <c r="AY12" s="137"/>
      <c r="AZ12" s="137"/>
    </row>
    <row r="13" spans="1:52" x14ac:dyDescent="0.3">
      <c r="A13" s="143">
        <v>8</v>
      </c>
      <c r="B13" s="137">
        <f t="shared" si="0"/>
        <v>7.5604447984898613</v>
      </c>
      <c r="C13" s="137">
        <f t="shared" si="1"/>
        <v>105.3177552380602</v>
      </c>
      <c r="D13" s="137">
        <f t="shared" si="2"/>
        <v>101.80021637110049</v>
      </c>
      <c r="E13" s="137">
        <f t="shared" si="3"/>
        <v>86.559457891322992</v>
      </c>
      <c r="F13" s="137">
        <f t="shared" si="6"/>
        <v>3.6628463073725923</v>
      </c>
      <c r="G13" s="137">
        <f t="shared" si="7"/>
        <v>7.0549146990698341</v>
      </c>
      <c r="H13" s="137">
        <f t="shared" si="8"/>
        <v>12.604944308849221</v>
      </c>
      <c r="I13" s="137">
        <f t="shared" si="4"/>
        <v>5.7557863329609358</v>
      </c>
      <c r="J13" s="139">
        <v>4.9704213361025964</v>
      </c>
      <c r="K13" s="139">
        <v>10.150468260877126</v>
      </c>
      <c r="L13" s="139">
        <v>98.011719325504217</v>
      </c>
      <c r="M13" s="139">
        <v>105.85016414409122</v>
      </c>
      <c r="N13" s="139">
        <v>112.09138224458516</v>
      </c>
      <c r="O13" s="139">
        <v>98.328976687317208</v>
      </c>
      <c r="P13" s="139">
        <v>115.77705724369351</v>
      </c>
      <c r="Q13" s="139">
        <v>91.294615182290769</v>
      </c>
      <c r="R13" s="139">
        <v>92.848082264271724</v>
      </c>
      <c r="S13" s="139">
        <v>81.55262619282567</v>
      </c>
      <c r="T13" s="139">
        <v>85.277665216871554</v>
      </c>
      <c r="V13" s="150"/>
      <c r="W13" s="150"/>
      <c r="X13" s="149">
        <f>'AMPTS_data (gas_gVS)'!W16-'AMPTS_data (gas_gVS)'!R16</f>
        <v>57.553107816306238</v>
      </c>
      <c r="Y13" s="149">
        <f>'AMPTS_data (gas_gVS)'!X16-'AMPTS_data (gas_gVS)'!R16</f>
        <v>70.580121748800607</v>
      </c>
      <c r="Z13" s="149">
        <f>'AMPTS_data (gas_gVS)'!Y16-'AMPTS_data (gas_gVS)'!R16</f>
        <v>69.572118530957496</v>
      </c>
      <c r="AA13" s="149">
        <f>'AMPTS_data (gas_gVS)'!Z16-'AMPTS_data (gas_gVS)'!R16</f>
        <v>65.364366960958563</v>
      </c>
      <c r="AB13" s="149">
        <f>'AMPTS_data (gas_gVS)'!AA16-'AMPTS_data (gas_gVS)'!R16</f>
        <v>50.830369619943333</v>
      </c>
      <c r="AC13" s="149">
        <f>'AMPTS_data (gas_gVS)'!AB16-'AMPTS_data (gas_gVS)'!R16</f>
        <v>52.269082526174728</v>
      </c>
      <c r="AD13" s="149">
        <f>'AMPTS_data (gas_gVS)'!AC16-'AMPTS_data (gas_gVS)'!R16</f>
        <v>72.41348093330933</v>
      </c>
      <c r="AE13" s="149">
        <f>'AMPTS_data (gas_gVS)'!AD16-'AMPTS_data (gas_gVS)'!R16</f>
        <v>63.083789765338295</v>
      </c>
      <c r="AF13" s="149">
        <f>'AMPTS_data (gas_gVS)'!AE16-'AMPTS_data (gas_gVS)'!R16</f>
        <v>66.245346895077191</v>
      </c>
      <c r="AH13" s="19">
        <v>60.7</v>
      </c>
      <c r="AI13" s="19">
        <v>46.45</v>
      </c>
      <c r="AJ13" s="31">
        <v>34.799999999999997</v>
      </c>
      <c r="AK13" s="31">
        <v>37.4</v>
      </c>
      <c r="AL13" s="31">
        <v>56.2</v>
      </c>
      <c r="AM13" s="31">
        <v>62.8</v>
      </c>
      <c r="AN13" s="31">
        <v>59.2</v>
      </c>
      <c r="AO13" s="31">
        <v>62.4</v>
      </c>
      <c r="AP13" s="31">
        <v>53.8</v>
      </c>
      <c r="AQ13" s="31">
        <v>54.9</v>
      </c>
      <c r="AR13" s="31">
        <v>71.3</v>
      </c>
      <c r="AS13" s="31">
        <v>70.099999999999994</v>
      </c>
      <c r="AT13" s="31">
        <v>70.599999999999994</v>
      </c>
      <c r="AU13" s="137">
        <f t="shared" si="5"/>
        <v>36.099999999999994</v>
      </c>
      <c r="AV13" s="137">
        <f>AVERAGE(AP13:AR13)</f>
        <v>60</v>
      </c>
      <c r="AW13" s="137">
        <f>AVERAGE(AR13:AT13)</f>
        <v>70.666666666666657</v>
      </c>
      <c r="AX13" s="137">
        <f>STDEV(AJ13:AK13)</f>
        <v>1.8384776310850246</v>
      </c>
      <c r="AY13" s="137">
        <f>STDEV(AO13:AQ13)</f>
        <v>4.680099714037441</v>
      </c>
      <c r="AZ13" s="137">
        <f>STDEV(AR13:AT13)</f>
        <v>0.6027713773341723</v>
      </c>
    </row>
    <row r="14" spans="1:52" x14ac:dyDescent="0.3">
      <c r="A14" s="143">
        <v>9</v>
      </c>
      <c r="B14" s="137">
        <f t="shared" si="0"/>
        <v>24.148643780596814</v>
      </c>
      <c r="C14" s="137">
        <f t="shared" si="1"/>
        <v>126.02756494647929</v>
      </c>
      <c r="D14" s="137">
        <f t="shared" si="2"/>
        <v>121.82974109549377</v>
      </c>
      <c r="E14" s="137">
        <f t="shared" si="3"/>
        <v>104.05293434549982</v>
      </c>
      <c r="F14" s="137">
        <f t="shared" si="6"/>
        <v>1.5703438234353437</v>
      </c>
      <c r="G14" s="137">
        <f t="shared" si="7"/>
        <v>7.9144445293493995</v>
      </c>
      <c r="H14" s="137">
        <f t="shared" si="8"/>
        <v>10.989628891157261</v>
      </c>
      <c r="I14" s="137">
        <f t="shared" si="4"/>
        <v>2.3499954218145032</v>
      </c>
      <c r="J14" s="139">
        <v>25.259044546942356</v>
      </c>
      <c r="K14" s="139">
        <v>23.038243014251272</v>
      </c>
      <c r="L14" s="139">
        <v>121.28693770099751</v>
      </c>
      <c r="M14" s="139">
        <v>121.63154483538061</v>
      </c>
      <c r="N14" s="139">
        <v>135.16421230305977</v>
      </c>
      <c r="O14" s="139">
        <v>117.3102807693068</v>
      </c>
      <c r="P14" s="139">
        <v>134.35849272781084</v>
      </c>
      <c r="Q14" s="139">
        <v>113.82044978936368</v>
      </c>
      <c r="R14" s="139">
        <v>106.37037174127188</v>
      </c>
      <c r="S14" s="139">
        <v>101.67168081373092</v>
      </c>
      <c r="T14" s="139">
        <v>104.11675048149671</v>
      </c>
      <c r="V14" s="150"/>
      <c r="W14" s="150"/>
      <c r="X14" s="149"/>
      <c r="Y14" s="149"/>
      <c r="Z14" s="149"/>
      <c r="AA14" s="149"/>
      <c r="AB14" s="149"/>
      <c r="AC14" s="149"/>
      <c r="AD14" s="149"/>
      <c r="AE14" s="149"/>
      <c r="AF14" s="149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137"/>
      <c r="AV14" s="137"/>
      <c r="AW14" s="137"/>
      <c r="AX14" s="137"/>
      <c r="AY14" s="137"/>
      <c r="AZ14" s="137"/>
    </row>
    <row r="15" spans="1:52" x14ac:dyDescent="0.3">
      <c r="A15" s="143">
        <v>10</v>
      </c>
      <c r="B15" s="137">
        <f t="shared" si="0"/>
        <v>26.471245536379456</v>
      </c>
      <c r="C15" s="137">
        <f t="shared" si="1"/>
        <v>118.09831366677503</v>
      </c>
      <c r="D15" s="137">
        <f t="shared" si="2"/>
        <v>113.9533278521799</v>
      </c>
      <c r="E15" s="137">
        <f t="shared" si="3"/>
        <v>96.891998827833973</v>
      </c>
      <c r="F15" s="137">
        <f t="shared" si="6"/>
        <v>5.4390933960255481</v>
      </c>
      <c r="G15" s="137">
        <f t="shared" si="7"/>
        <v>10.289437838165899</v>
      </c>
      <c r="H15" s="137">
        <f t="shared" si="8"/>
        <v>10.046333277677409</v>
      </c>
      <c r="I15" s="137">
        <f t="shared" si="4"/>
        <v>4.2243242843680395</v>
      </c>
      <c r="J15" s="139">
        <v>22.625225712542832</v>
      </c>
      <c r="K15" s="139">
        <v>30.31726536021608</v>
      </c>
      <c r="L15" s="139">
        <v>113.31823632753144</v>
      </c>
      <c r="M15" s="139">
        <v>111.06839073888393</v>
      </c>
      <c r="N15" s="139">
        <v>129.90831393390971</v>
      </c>
      <c r="O15" s="139">
        <v>112.07676747793992</v>
      </c>
      <c r="P15" s="139">
        <v>124.80562353240575</v>
      </c>
      <c r="Q15" s="139">
        <v>104.97759254619406</v>
      </c>
      <c r="R15" s="139">
        <v>100.95422002955864</v>
      </c>
      <c r="S15" s="139">
        <v>92.52236629192474</v>
      </c>
      <c r="T15" s="139">
        <v>97.199410162018552</v>
      </c>
      <c r="V15" s="149">
        <f>'AMPTS_data (gas_gVS)'!U18-'AMPTS_data (gas_gVS)'!Q18</f>
        <v>6.2675954598561727</v>
      </c>
      <c r="W15" s="149">
        <f>'AMPTS_data (gas_gVS)'!V18-'AMPTS_data (gas_gVS)'!Q18</f>
        <v>10.071805653170431</v>
      </c>
      <c r="X15" s="149">
        <f>'AMPTS_data (gas_gVS)'!W18-'AMPTS_data (gas_gVS)'!R18</f>
        <v>77.63500555933409</v>
      </c>
      <c r="Y15" s="149">
        <f>'AMPTS_data (gas_gVS)'!X18-'AMPTS_data (gas_gVS)'!R18</f>
        <v>73.47273041369867</v>
      </c>
      <c r="Z15" s="149">
        <f>'AMPTS_data (gas_gVS)'!Y18-'AMPTS_data (gas_gVS)'!R18</f>
        <v>86.82282261641295</v>
      </c>
      <c r="AA15" s="149">
        <f>'AMPTS_data (gas_gVS)'!Z18-'AMPTS_data (gas_gVS)'!R18</f>
        <v>82.474382882756544</v>
      </c>
      <c r="AB15" s="149">
        <f>'AMPTS_data (gas_gVS)'!AA18-'AMPTS_data (gas_gVS)'!R18</f>
        <v>66.966237777967606</v>
      </c>
      <c r="AC15" s="149">
        <f>'AMPTS_data (gas_gVS)'!AB18-'AMPTS_data (gas_gVS)'!R18</f>
        <v>75.700249831932723</v>
      </c>
      <c r="AD15" s="149">
        <f>'AMPTS_data (gas_gVS)'!AC18-'AMPTS_data (gas_gVS)'!R18</f>
        <v>75.427091214484008</v>
      </c>
      <c r="AE15" s="149">
        <f>'AMPTS_data (gas_gVS)'!AD18-'AMPTS_data (gas_gVS)'!R18</f>
        <v>71.788492965705274</v>
      </c>
      <c r="AF15" s="149">
        <f>'AMPTS_data (gas_gVS)'!AE18-'AMPTS_data (gas_gVS)'!R18</f>
        <v>76.046898338057446</v>
      </c>
      <c r="AH15" s="19">
        <v>64.599999999999994</v>
      </c>
      <c r="AI15" s="19">
        <v>42.75</v>
      </c>
      <c r="AJ15" s="31">
        <v>44.9</v>
      </c>
      <c r="AK15" s="31">
        <v>45.6</v>
      </c>
      <c r="AL15" s="31">
        <v>63.8</v>
      </c>
      <c r="AM15" s="31">
        <v>61.8</v>
      </c>
      <c r="AN15" s="31">
        <v>62.9</v>
      </c>
      <c r="AO15" s="31">
        <v>67.900000000000006</v>
      </c>
      <c r="AP15" s="31">
        <v>62.3</v>
      </c>
      <c r="AQ15" s="31">
        <v>66.400000000000006</v>
      </c>
      <c r="AR15" s="31">
        <v>68.3</v>
      </c>
      <c r="AS15" s="31">
        <v>70.099999999999994</v>
      </c>
      <c r="AT15" s="31">
        <v>70.900000000000006</v>
      </c>
      <c r="AU15" s="137">
        <f t="shared" si="5"/>
        <v>45.25</v>
      </c>
      <c r="AV15" s="137">
        <f>AVERAGE(AP15:AR15)</f>
        <v>65.666666666666671</v>
      </c>
      <c r="AW15" s="137">
        <f>AVERAGE(AR15:AT15)</f>
        <v>69.766666666666666</v>
      </c>
      <c r="AX15" s="137">
        <f>STDEV(AJ15:AK15)</f>
        <v>0.49497474683058529</v>
      </c>
      <c r="AY15" s="137">
        <f>STDEV(AO15:AQ15)</f>
        <v>2.8988503468329236</v>
      </c>
      <c r="AZ15" s="137">
        <f>STDEV(AR15:AT15)</f>
        <v>1.3316656236958817</v>
      </c>
    </row>
    <row r="16" spans="1:52" x14ac:dyDescent="0.3">
      <c r="A16" s="143">
        <v>11</v>
      </c>
      <c r="B16" s="137">
        <f t="shared" si="0"/>
        <v>28.046613787818913</v>
      </c>
      <c r="C16" s="137">
        <f t="shared" si="1"/>
        <v>136.38452034328057</v>
      </c>
      <c r="D16" s="137">
        <f t="shared" si="2"/>
        <v>125.38686445615383</v>
      </c>
      <c r="E16" s="137">
        <f t="shared" si="3"/>
        <v>107.76824109187959</v>
      </c>
      <c r="F16" s="137">
        <f t="shared" si="6"/>
        <v>5.1166175029805441</v>
      </c>
      <c r="G16" s="137">
        <f t="shared" si="7"/>
        <v>9.2456018024483217</v>
      </c>
      <c r="H16" s="137">
        <f t="shared" si="8"/>
        <v>7.993377417036311</v>
      </c>
      <c r="I16" s="137">
        <f t="shared" si="4"/>
        <v>8.0375344189307416</v>
      </c>
      <c r="J16" s="139">
        <v>24.428618854723595</v>
      </c>
      <c r="K16" s="139">
        <v>31.664608720914231</v>
      </c>
      <c r="L16" s="139">
        <v>130.78524247063302</v>
      </c>
      <c r="M16" s="139">
        <v>131.31223332923517</v>
      </c>
      <c r="N16" s="139">
        <v>147.05608522997349</v>
      </c>
      <c r="O16" s="139">
        <v>125.78896375350141</v>
      </c>
      <c r="P16" s="139">
        <v>133.17160341271438</v>
      </c>
      <c r="Q16" s="139">
        <v>117.20002620224571</v>
      </c>
      <c r="R16" s="139">
        <v>115.58358308787959</v>
      </c>
      <c r="S16" s="139">
        <v>99.525563559897734</v>
      </c>
      <c r="T16" s="139">
        <v>108.19557662786144</v>
      </c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37"/>
      <c r="AV16" s="137"/>
      <c r="AW16" s="137"/>
      <c r="AX16" s="137"/>
      <c r="AY16" s="137"/>
      <c r="AZ16" s="137"/>
    </row>
    <row r="17" spans="1:52" x14ac:dyDescent="0.3">
      <c r="A17" s="143">
        <v>12</v>
      </c>
      <c r="B17" s="137">
        <f t="shared" si="0"/>
        <v>30.098881698590681</v>
      </c>
      <c r="C17" s="137">
        <f t="shared" si="1"/>
        <v>125.32962970282938</v>
      </c>
      <c r="D17" s="137">
        <f t="shared" si="2"/>
        <v>119.49010017408197</v>
      </c>
      <c r="E17" s="137">
        <f t="shared" si="3"/>
        <v>101.21027598816681</v>
      </c>
      <c r="F17" s="137">
        <f t="shared" si="6"/>
        <v>3.0136248623512762</v>
      </c>
      <c r="G17" s="137">
        <f t="shared" si="7"/>
        <v>10.513166470792955</v>
      </c>
      <c r="H17" s="137">
        <f t="shared" si="8"/>
        <v>10.902933094522142</v>
      </c>
      <c r="I17" s="137">
        <f t="shared" si="4"/>
        <v>4.4311941674555353</v>
      </c>
      <c r="J17" s="139">
        <v>27.967927122469717</v>
      </c>
      <c r="K17" s="139">
        <v>32.229836274711644</v>
      </c>
      <c r="L17" s="139">
        <v>116.86402130555592</v>
      </c>
      <c r="M17" s="139">
        <v>122.02739739919122</v>
      </c>
      <c r="N17" s="139">
        <v>137.097470403741</v>
      </c>
      <c r="O17" s="139">
        <v>118.445128244649</v>
      </c>
      <c r="P17" s="139">
        <v>130.87789677925642</v>
      </c>
      <c r="Q17" s="139">
        <v>109.14727549834049</v>
      </c>
      <c r="R17" s="139">
        <v>105.42813439981708</v>
      </c>
      <c r="S17" s="139">
        <v>96.592814429720875</v>
      </c>
      <c r="T17" s="139">
        <v>101.60987913496245</v>
      </c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37"/>
      <c r="AV17" s="137"/>
      <c r="AW17" s="137"/>
      <c r="AX17" s="137"/>
      <c r="AY17" s="137"/>
      <c r="AZ17" s="137"/>
    </row>
    <row r="18" spans="1:52" x14ac:dyDescent="0.3">
      <c r="A18" s="143">
        <v>13</v>
      </c>
      <c r="B18" s="137">
        <f t="shared" si="0"/>
        <v>32.967023957433575</v>
      </c>
      <c r="C18" s="137">
        <f t="shared" si="1"/>
        <v>134.0722528677156</v>
      </c>
      <c r="D18" s="137">
        <f t="shared" si="2"/>
        <v>129.12366054273224</v>
      </c>
      <c r="E18" s="137">
        <f t="shared" si="3"/>
        <v>101.66034723667532</v>
      </c>
      <c r="F18" s="137">
        <f t="shared" si="6"/>
        <v>4.8224672492775404</v>
      </c>
      <c r="G18" s="137">
        <f t="shared" si="7"/>
        <v>2.8494199869019758</v>
      </c>
      <c r="H18" s="137">
        <f t="shared" si="8"/>
        <v>17.322995863788595</v>
      </c>
      <c r="I18" s="137">
        <f t="shared" si="4"/>
        <v>3.7097106612034354</v>
      </c>
      <c r="J18" s="139">
        <v>29.557024663419416</v>
      </c>
      <c r="K18" s="139">
        <v>36.377023251447739</v>
      </c>
      <c r="L18" s="139">
        <v>131.81937213459992</v>
      </c>
      <c r="M18" s="139">
        <v>133.12201546352435</v>
      </c>
      <c r="N18" s="139">
        <v>137.27537100502258</v>
      </c>
      <c r="O18" s="139">
        <v>137.47359933768496</v>
      </c>
      <c r="P18" s="139">
        <v>140.69019924604598</v>
      </c>
      <c r="Q18" s="139">
        <v>109.20718304446582</v>
      </c>
      <c r="R18" s="139">
        <v>105.36532916858</v>
      </c>
      <c r="S18" s="139">
        <v>97.945925860358159</v>
      </c>
      <c r="T18" s="139">
        <v>101.66978668108781</v>
      </c>
      <c r="V18" s="149">
        <f>'AMPTS_data (gas_gVS)'!U21-'AMPTS_data (gas_gVS)'!Q21</f>
        <v>11.415962774883111</v>
      </c>
      <c r="W18" s="149">
        <f>'AMPTS_data (gas_gVS)'!V21-'AMPTS_data (gas_gVS)'!Q21</f>
        <v>14.962163812325175</v>
      </c>
      <c r="X18" s="149">
        <f>'AMPTS_data (gas_gVS)'!W21-'AMPTS_data (gas_gVS)'!R21</f>
        <v>55.713340378497428</v>
      </c>
      <c r="Y18" s="149">
        <f>'AMPTS_data (gas_gVS)'!X21-'AMPTS_data (gas_gVS)'!R21</f>
        <v>57.872481135634111</v>
      </c>
      <c r="Z18" s="149">
        <f>'AMPTS_data (gas_gVS)'!Y21-'AMPTS_data (gas_gVS)'!R21</f>
        <v>48.734117242119112</v>
      </c>
      <c r="AA18" s="149">
        <f>'AMPTS_data (gas_gVS)'!Z21-'AMPTS_data (gas_gVS)'!R21</f>
        <v>60.287855611347972</v>
      </c>
      <c r="AB18" s="149">
        <f>'AMPTS_data (gas_gVS)'!AA21-'AMPTS_data (gas_gVS)'!R21</f>
        <v>55.26501868584814</v>
      </c>
      <c r="AC18" s="149">
        <f>'AMPTS_data (gas_gVS)'!AB21-'AMPTS_data (gas_gVS)'!R21</f>
        <v>50.423801390566915</v>
      </c>
      <c r="AD18" s="149">
        <f>'AMPTS_data (gas_gVS)'!AC21-'AMPTS_data (gas_gVS)'!R21</f>
        <v>43.493894631521698</v>
      </c>
      <c r="AE18" s="149">
        <f>'AMPTS_data (gas_gVS)'!AD21-'AMPTS_data (gas_gVS)'!R21</f>
        <v>46.307490948665532</v>
      </c>
      <c r="AF18" s="149">
        <f>'AMPTS_data (gas_gVS)'!AE21-'AMPTS_data (gas_gVS)'!R21</f>
        <v>49.610852839151732</v>
      </c>
      <c r="AH18" s="19">
        <v>53</v>
      </c>
      <c r="AI18" s="19">
        <v>47.7</v>
      </c>
      <c r="AJ18" s="19">
        <v>44.5</v>
      </c>
      <c r="AK18" s="19">
        <v>45.4</v>
      </c>
      <c r="AL18" s="19">
        <v>43.2</v>
      </c>
      <c r="AM18" s="19">
        <v>44.2</v>
      </c>
      <c r="AN18" s="19">
        <v>37.5</v>
      </c>
      <c r="AO18" s="19">
        <v>44.5</v>
      </c>
      <c r="AP18" s="19">
        <v>48.3</v>
      </c>
      <c r="AQ18" s="19">
        <v>46.5</v>
      </c>
      <c r="AR18" s="19">
        <v>42.6</v>
      </c>
      <c r="AS18" s="19">
        <v>47.4</v>
      </c>
      <c r="AT18" s="19">
        <v>48.6</v>
      </c>
      <c r="AU18" s="137">
        <f t="shared" si="5"/>
        <v>44.95</v>
      </c>
      <c r="AV18" s="137">
        <f>AVERAGE(AP18:AR18)</f>
        <v>45.800000000000004</v>
      </c>
      <c r="AW18" s="137">
        <f>AVERAGE(AR18:AT18)</f>
        <v>46.199999999999996</v>
      </c>
      <c r="AX18" s="137">
        <f>STDEV(AJ18:AK18)</f>
        <v>0.63639610306789174</v>
      </c>
      <c r="AY18" s="137">
        <f>STDEV(AO18:AQ18)</f>
        <v>1.9008769905844325</v>
      </c>
      <c r="AZ18" s="137">
        <f>STDEV(AR18:AT18)</f>
        <v>3.1749015732775083</v>
      </c>
    </row>
    <row r="19" spans="1:52" s="154" customFormat="1" x14ac:dyDescent="0.3">
      <c r="A19" s="151">
        <v>14</v>
      </c>
      <c r="B19" s="152">
        <f t="shared" si="0"/>
        <v>38.110072319688001</v>
      </c>
      <c r="C19" s="152">
        <f t="shared" si="1"/>
        <v>135.85957874132771</v>
      </c>
      <c r="D19" s="152">
        <f t="shared" si="2"/>
        <v>134.35843981515941</v>
      </c>
      <c r="E19" s="152">
        <f t="shared" si="3"/>
        <v>107.57428355928357</v>
      </c>
      <c r="F19" s="137">
        <f t="shared" si="6"/>
        <v>4.9759852378358218</v>
      </c>
      <c r="G19" s="137">
        <f t="shared" si="7"/>
        <v>2.8989405694214736</v>
      </c>
      <c r="H19" s="137">
        <f t="shared" si="8"/>
        <v>15.136221929687613</v>
      </c>
      <c r="I19" s="137">
        <f t="shared" si="4"/>
        <v>4.7746267501726711</v>
      </c>
      <c r="J19" s="153">
        <v>34.591519414930133</v>
      </c>
      <c r="K19" s="153">
        <v>41.628625224445862</v>
      </c>
      <c r="L19" s="153">
        <v>132.7099507890249</v>
      </c>
      <c r="M19" s="153">
        <v>136.45269049857956</v>
      </c>
      <c r="N19" s="153">
        <v>138.41609493637867</v>
      </c>
      <c r="O19" s="153">
        <v>142.09275853504585</v>
      </c>
      <c r="P19" s="153">
        <v>144.06480062351326</v>
      </c>
      <c r="Q19" s="153">
        <v>116.91776028691915</v>
      </c>
      <c r="R19" s="153">
        <v>109.99392781035338</v>
      </c>
      <c r="S19" s="153">
        <v>102.07423394826925</v>
      </c>
      <c r="T19" s="153">
        <v>110.65468891922809</v>
      </c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U19" s="137"/>
      <c r="AV19" s="137"/>
      <c r="AW19" s="137"/>
      <c r="AX19" s="137"/>
      <c r="AY19" s="137"/>
      <c r="AZ19" s="137"/>
    </row>
    <row r="20" spans="1:52" x14ac:dyDescent="0.3">
      <c r="A20" s="143">
        <v>15</v>
      </c>
      <c r="B20" s="137">
        <f t="shared" si="0"/>
        <v>34.78060342633475</v>
      </c>
      <c r="C20" s="137">
        <f t="shared" si="1"/>
        <v>126.9152827553044</v>
      </c>
      <c r="D20" s="137">
        <f t="shared" si="2"/>
        <v>129.30356988804786</v>
      </c>
      <c r="E20" s="137">
        <f t="shared" si="3"/>
        <v>103.66805011904313</v>
      </c>
      <c r="F20" s="137">
        <f t="shared" si="6"/>
        <v>4.0413797855894531</v>
      </c>
      <c r="G20" s="137">
        <f t="shared" si="7"/>
        <v>3.2133450854728016</v>
      </c>
      <c r="H20" s="137">
        <f t="shared" si="8"/>
        <v>15.4291097738598</v>
      </c>
      <c r="I20" s="137">
        <f t="shared" si="4"/>
        <v>5.5718588838942438</v>
      </c>
      <c r="J20" s="139">
        <v>31.922916374594209</v>
      </c>
      <c r="K20" s="139">
        <v>37.638290478075284</v>
      </c>
      <c r="L20" s="139">
        <v>124.26665884696786</v>
      </c>
      <c r="M20" s="139">
        <v>125.98922136656415</v>
      </c>
      <c r="N20" s="139">
        <v>130.48996805238119</v>
      </c>
      <c r="O20" s="139">
        <v>134.08526520866681</v>
      </c>
      <c r="P20" s="139">
        <v>141.77572901672269</v>
      </c>
      <c r="Q20" s="139">
        <v>112.04971543875405</v>
      </c>
      <c r="R20" s="139">
        <v>101.05181627517763</v>
      </c>
      <c r="S20" s="139">
        <v>99.885773954220127</v>
      </c>
      <c r="T20" s="139">
        <v>110.06656012773163</v>
      </c>
      <c r="V20" s="149">
        <f>'AMPTS_data (gas_gVS)'!U23-'AMPTS_data (gas_gVS)'!Q23</f>
        <v>14.610557771521568</v>
      </c>
      <c r="W20" s="149">
        <f>'AMPTS_data (gas_gVS)'!V23-'AMPTS_data (gas_gVS)'!Q23</f>
        <v>17.409920623079365</v>
      </c>
      <c r="X20" s="149">
        <f>'AMPTS_data (gas_gVS)'!W23-'AMPTS_data (gas_gVS)'!R23</f>
        <v>71.465640400709162</v>
      </c>
      <c r="Y20" s="149">
        <f>'AMPTS_data (gas_gVS)'!X23-'AMPTS_data (gas_gVS)'!R23</f>
        <v>74.723271134884172</v>
      </c>
      <c r="Z20" s="149">
        <f>'AMPTS_data (gas_gVS)'!Y23-'AMPTS_data (gas_gVS)'!R23</f>
        <v>67.688793988512046</v>
      </c>
      <c r="AA20" s="149">
        <f>'AMPTS_data (gas_gVS)'!Z23-'AMPTS_data (gas_gVS)'!R23</f>
        <v>78.395151654060285</v>
      </c>
      <c r="AB20" s="149">
        <f>'AMPTS_data (gas_gVS)'!AA23-'AMPTS_data (gas_gVS)'!R23</f>
        <v>61.147937007851596</v>
      </c>
      <c r="AC20" s="149">
        <f>'AMPTS_data (gas_gVS)'!AB23-'AMPTS_data (gas_gVS)'!R23</f>
        <v>54.768470884796415</v>
      </c>
      <c r="AD20" s="149">
        <f>'AMPTS_data (gas_gVS)'!AC23-'AMPTS_data (gas_gVS)'!R23</f>
        <v>56.076743867948892</v>
      </c>
      <c r="AE20" s="149">
        <f>'AMPTS_data (gas_gVS)'!AD23-'AMPTS_data (gas_gVS)'!R23</f>
        <v>49.606587036650431</v>
      </c>
      <c r="AF20" s="149">
        <f>'AMPTS_data (gas_gVS)'!AE23-'AMPTS_data (gas_gVS)'!R23</f>
        <v>59.01526327012823</v>
      </c>
      <c r="AH20">
        <v>46.1</v>
      </c>
      <c r="AI20" s="19">
        <v>47.85</v>
      </c>
      <c r="AJ20">
        <v>45.9</v>
      </c>
      <c r="AK20">
        <v>46.2</v>
      </c>
      <c r="AL20">
        <v>55.8</v>
      </c>
      <c r="AM20">
        <v>57.3</v>
      </c>
      <c r="AN20">
        <v>51.2</v>
      </c>
      <c r="AO20">
        <v>56.7</v>
      </c>
      <c r="AP20">
        <v>52.3</v>
      </c>
      <c r="AQ20">
        <v>48.7</v>
      </c>
      <c r="AR20">
        <v>53.9</v>
      </c>
      <c r="AS20">
        <v>49.3</v>
      </c>
      <c r="AT20">
        <v>52.5</v>
      </c>
      <c r="AU20" s="137">
        <f t="shared" si="5"/>
        <v>46.05</v>
      </c>
      <c r="AV20" s="137">
        <f>AVERAGE(AP20:AR20)</f>
        <v>51.633333333333333</v>
      </c>
      <c r="AW20" s="137">
        <f>AVERAGE(AR20:AT20)</f>
        <v>51.9</v>
      </c>
      <c r="AX20" s="137">
        <f>STDEV(AJ20:AK20)</f>
        <v>0.21213203435596725</v>
      </c>
      <c r="AY20" s="137">
        <f>STDEV(AO20:AQ20)</f>
        <v>4.0066611203511249</v>
      </c>
      <c r="AZ20" s="137">
        <f>STDEV(AR20:AT20)</f>
        <v>2.3579652245103202</v>
      </c>
    </row>
    <row r="21" spans="1:52" x14ac:dyDescent="0.3">
      <c r="A21" s="143">
        <v>16</v>
      </c>
      <c r="B21" s="137">
        <f t="shared" si="0"/>
        <v>36.632677254622173</v>
      </c>
      <c r="C21" s="137">
        <f t="shared" si="1"/>
        <v>148.69239919808467</v>
      </c>
      <c r="D21" s="137">
        <f t="shared" si="2"/>
        <v>146.57136768673843</v>
      </c>
      <c r="E21" s="137">
        <f t="shared" si="3"/>
        <v>114.80061355611291</v>
      </c>
      <c r="F21" s="137">
        <f t="shared" si="6"/>
        <v>3.376144936802326</v>
      </c>
      <c r="G21" s="137">
        <f t="shared" si="7"/>
        <v>3.5678731696101185</v>
      </c>
      <c r="H21" s="137">
        <f t="shared" si="8"/>
        <v>16.397082279659742</v>
      </c>
      <c r="I21" s="137">
        <f t="shared" si="4"/>
        <v>2.8661735996553106</v>
      </c>
      <c r="J21" s="139">
        <v>34.245382275540621</v>
      </c>
      <c r="K21" s="139">
        <v>39.019972233703726</v>
      </c>
      <c r="L21" s="139">
        <v>145.54614611742031</v>
      </c>
      <c r="M21" s="139">
        <v>147.96215047182847</v>
      </c>
      <c r="N21" s="139">
        <v>152.56890100500527</v>
      </c>
      <c r="O21" s="139">
        <v>142.95788551105252</v>
      </c>
      <c r="P21" s="139">
        <v>164.47380283263405</v>
      </c>
      <c r="Q21" s="139">
        <v>132.28241471652873</v>
      </c>
      <c r="R21" s="139">
        <v>115.55147414157796</v>
      </c>
      <c r="S21" s="139">
        <v>111.6337486162397</v>
      </c>
      <c r="T21" s="139">
        <v>117.21661791052105</v>
      </c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U21" s="137"/>
      <c r="AV21" s="137"/>
      <c r="AW21" s="137"/>
      <c r="AX21" s="137"/>
      <c r="AY21" s="137"/>
      <c r="AZ21" s="137"/>
    </row>
    <row r="22" spans="1:52" x14ac:dyDescent="0.3">
      <c r="A22" s="143">
        <v>17</v>
      </c>
      <c r="B22" s="137">
        <f t="shared" si="0"/>
        <v>38.863568274774316</v>
      </c>
      <c r="C22" s="137">
        <f t="shared" si="1"/>
        <v>138.0968959531406</v>
      </c>
      <c r="D22" s="137">
        <f t="shared" si="2"/>
        <v>159.64246343164552</v>
      </c>
      <c r="E22" s="137">
        <f t="shared" si="3"/>
        <v>109.13218634972793</v>
      </c>
      <c r="F22" s="137">
        <f t="shared" si="6"/>
        <v>2.6413395564728201</v>
      </c>
      <c r="G22" s="137">
        <f t="shared" si="7"/>
        <v>3.3624323125823472</v>
      </c>
      <c r="H22" s="137">
        <f t="shared" si="8"/>
        <v>16.242780108425148</v>
      </c>
      <c r="I22" s="137">
        <f t="shared" si="4"/>
        <v>4.8633322782364896</v>
      </c>
      <c r="J22" s="139">
        <v>36.995859162976117</v>
      </c>
      <c r="K22" s="139">
        <v>40.731277386572515</v>
      </c>
      <c r="L22" s="139">
        <v>135.162517415271</v>
      </c>
      <c r="M22" s="139">
        <v>137.3622637025</v>
      </c>
      <c r="N22" s="139">
        <v>141.76590674165087</v>
      </c>
      <c r="O22" s="139">
        <v>159.07334451098083</v>
      </c>
      <c r="P22" s="139">
        <v>176.16232342480623</v>
      </c>
      <c r="Q22" s="139">
        <v>143.69172235914945</v>
      </c>
      <c r="R22" s="139">
        <v>112.6669987798349</v>
      </c>
      <c r="S22" s="139">
        <v>103.58578203180275</v>
      </c>
      <c r="T22" s="139">
        <v>111.14377823754614</v>
      </c>
      <c r="V22" s="149">
        <f>'AMPTS_data (gas_gVS)'!U25-'AMPTS_data (gas_gVS)'!Q25</f>
        <v>17.088873087103792</v>
      </c>
      <c r="W22" s="149">
        <f>'AMPTS_data (gas_gVS)'!V25-'AMPTS_data (gas_gVS)'!Q25</f>
        <v>18.305141862565556</v>
      </c>
      <c r="X22" s="149">
        <f>'AMPTS_data (gas_gVS)'!W25-'AMPTS_data (gas_gVS)'!R25</f>
        <v>88.602895927823539</v>
      </c>
      <c r="Y22" s="149">
        <f>'AMPTS_data (gas_gVS)'!X25-'AMPTS_data (gas_gVS)'!R25</f>
        <v>101.69227038581562</v>
      </c>
      <c r="Z22" s="149">
        <f>'AMPTS_data (gas_gVS)'!Y25-'AMPTS_data (gas_gVS)'!R25</f>
        <v>85.276543353893175</v>
      </c>
      <c r="AA22" s="149">
        <f>'AMPTS_data (gas_gVS)'!Z25-'AMPTS_data (gas_gVS)'!R25</f>
        <v>97.385914239065983</v>
      </c>
      <c r="AB22" s="149">
        <f>'AMPTS_data (gas_gVS)'!AA25-'AMPTS_data (gas_gVS)'!R25</f>
        <v>83.746125905826972</v>
      </c>
      <c r="AC22" s="149">
        <f>'AMPTS_data (gas_gVS)'!AB25-'AMPTS_data (gas_gVS)'!R25</f>
        <v>81.427078661465714</v>
      </c>
      <c r="AD22" s="149">
        <f>'AMPTS_data (gas_gVS)'!AC25-'AMPTS_data (gas_gVS)'!R25</f>
        <v>67.949183354037331</v>
      </c>
      <c r="AE22" s="149">
        <f>'AMPTS_data (gas_gVS)'!AD25-'AMPTS_data (gas_gVS)'!R25</f>
        <v>61.125636778488108</v>
      </c>
      <c r="AF22" s="149">
        <f>'AMPTS_data (gas_gVS)'!AE25-'AMPTS_data (gas_gVS)'!R25</f>
        <v>67.485086693008327</v>
      </c>
      <c r="AH22" s="19">
        <v>45.4</v>
      </c>
      <c r="AI22" s="19">
        <v>47.5</v>
      </c>
      <c r="AJ22" s="19">
        <v>45.9</v>
      </c>
      <c r="AK22" s="19">
        <v>45.1</v>
      </c>
      <c r="AL22" s="19">
        <v>62.5</v>
      </c>
      <c r="AM22" s="19">
        <v>69.599999999999994</v>
      </c>
      <c r="AN22" s="19">
        <v>58.1</v>
      </c>
      <c r="AO22" s="19">
        <v>59.2</v>
      </c>
      <c r="AP22" s="19">
        <v>55</v>
      </c>
      <c r="AQ22" s="19">
        <v>55.2</v>
      </c>
      <c r="AR22" s="19">
        <v>57.8</v>
      </c>
      <c r="AS22" s="19">
        <v>56.6</v>
      </c>
      <c r="AT22" s="19">
        <v>58.1</v>
      </c>
      <c r="AU22" s="137">
        <f t="shared" si="5"/>
        <v>45.5</v>
      </c>
      <c r="AV22" s="137">
        <f>AVERAGE(AP22:AR22)</f>
        <v>56</v>
      </c>
      <c r="AW22" s="137">
        <f>AVERAGE(AR22:AT22)</f>
        <v>57.5</v>
      </c>
      <c r="AX22" s="137">
        <f>STDEV(AJ22:AK22)</f>
        <v>0.56568542494923602</v>
      </c>
      <c r="AY22" s="137">
        <f>STDEV(AO22:AQ22)</f>
        <v>2.3692474191889157</v>
      </c>
      <c r="AZ22" s="137">
        <f>STDEV(AR22:AT22)</f>
        <v>0.7937253933193763</v>
      </c>
    </row>
    <row r="23" spans="1:52" x14ac:dyDescent="0.3">
      <c r="A23" s="143">
        <v>18</v>
      </c>
      <c r="B23" s="137">
        <f t="shared" si="0"/>
        <v>43.298526741835893</v>
      </c>
      <c r="C23" s="137">
        <f t="shared" si="1"/>
        <v>140.81909599027168</v>
      </c>
      <c r="D23" s="137">
        <f t="shared" si="2"/>
        <v>174.24945680261445</v>
      </c>
      <c r="E23" s="137">
        <f t="shared" si="3"/>
        <v>128.78413186913647</v>
      </c>
      <c r="F23" s="137">
        <f t="shared" si="6"/>
        <v>1.9193734110369225</v>
      </c>
      <c r="G23" s="137">
        <f t="shared" si="7"/>
        <v>1.2832679306538048</v>
      </c>
      <c r="H23" s="137">
        <f t="shared" si="8"/>
        <v>14.323645343371982</v>
      </c>
      <c r="I23" s="137">
        <f t="shared" si="4"/>
        <v>2.501633273938511</v>
      </c>
      <c r="J23" s="139">
        <v>44.655728696409255</v>
      </c>
      <c r="K23" s="139">
        <v>41.941324787262531</v>
      </c>
      <c r="L23" s="139">
        <v>139.34429753606659</v>
      </c>
      <c r="M23" s="139">
        <v>141.43198127658769</v>
      </c>
      <c r="N23" s="139">
        <v>141.68100915816078</v>
      </c>
      <c r="O23" s="139">
        <v>165.87821831767968</v>
      </c>
      <c r="P23" s="139">
        <v>190.78856100253259</v>
      </c>
      <c r="Q23" s="139">
        <v>166.08159108763107</v>
      </c>
      <c r="R23" s="139">
        <v>127.88071405431855</v>
      </c>
      <c r="S23" s="139">
        <v>131.61198181322203</v>
      </c>
      <c r="T23" s="139">
        <v>126.85969973986884</v>
      </c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U23" s="137"/>
      <c r="AV23" s="137"/>
      <c r="AW23" s="137"/>
      <c r="AX23" s="137"/>
      <c r="AY23" s="137"/>
      <c r="AZ23" s="137"/>
    </row>
    <row r="24" spans="1:52" x14ac:dyDescent="0.3">
      <c r="A24" s="143">
        <v>19</v>
      </c>
      <c r="B24" s="137">
        <f t="shared" si="0"/>
        <v>40.608208957418206</v>
      </c>
      <c r="C24" s="137">
        <f t="shared" si="1"/>
        <v>131.86307340096576</v>
      </c>
      <c r="D24" s="137">
        <f t="shared" si="2"/>
        <v>164.3034857745713</v>
      </c>
      <c r="E24" s="137">
        <f t="shared" si="3"/>
        <v>122.34455304333709</v>
      </c>
      <c r="F24" s="137">
        <f t="shared" si="6"/>
        <v>0.27125420504071396</v>
      </c>
      <c r="G24" s="137">
        <f t="shared" si="7"/>
        <v>0.13933291047152996</v>
      </c>
      <c r="H24" s="137">
        <f t="shared" si="8"/>
        <v>12.493329082608769</v>
      </c>
      <c r="I24" s="137">
        <f t="shared" si="4"/>
        <v>3.8236119016295502</v>
      </c>
      <c r="J24" s="139">
        <v>40.800014645227861</v>
      </c>
      <c r="K24" s="139">
        <v>40.416403269608551</v>
      </c>
      <c r="L24" s="139">
        <v>131.95310464218252</v>
      </c>
      <c r="M24" s="139">
        <v>131.70258292749236</v>
      </c>
      <c r="N24" s="139">
        <v>131.93353263322234</v>
      </c>
      <c r="O24" s="139">
        <v>155.59609146606618</v>
      </c>
      <c r="P24" s="139">
        <v>178.6180681722908</v>
      </c>
      <c r="Q24" s="139">
        <v>158.69629768535691</v>
      </c>
      <c r="R24" s="139">
        <v>118.95337629083853</v>
      </c>
      <c r="S24" s="139">
        <v>126.48859974050346</v>
      </c>
      <c r="T24" s="139">
        <v>121.59168309866926</v>
      </c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U24" s="137"/>
      <c r="AV24" s="137"/>
      <c r="AW24" s="137"/>
      <c r="AX24" s="137"/>
      <c r="AY24" s="137"/>
      <c r="AZ24" s="137"/>
    </row>
    <row r="25" spans="1:52" x14ac:dyDescent="0.3">
      <c r="A25" s="143">
        <v>20</v>
      </c>
      <c r="B25" s="137">
        <f t="shared" si="0"/>
        <v>40.81085461391632</v>
      </c>
      <c r="C25" s="137">
        <f t="shared" si="1"/>
        <v>131.775071665425</v>
      </c>
      <c r="D25" s="137">
        <f t="shared" si="2"/>
        <v>166.14939188946812</v>
      </c>
      <c r="E25" s="137">
        <f t="shared" si="3"/>
        <v>127.06474150901109</v>
      </c>
      <c r="F25" s="137">
        <f t="shared" si="6"/>
        <v>0.23250360432061196</v>
      </c>
      <c r="G25" s="137">
        <f t="shared" si="7"/>
        <v>0.22419420882637262</v>
      </c>
      <c r="H25" s="137">
        <f t="shared" si="8"/>
        <v>12.342702594944885</v>
      </c>
      <c r="I25" s="137">
        <f t="shared" si="4"/>
        <v>0.55211569975508268</v>
      </c>
      <c r="J25" s="139">
        <v>40.646449738650901</v>
      </c>
      <c r="K25" s="139">
        <v>40.975259489181738</v>
      </c>
      <c r="L25" s="139">
        <v>131.94861014487185</v>
      </c>
      <c r="M25" s="139">
        <v>131.52194034954016</v>
      </c>
      <c r="N25" s="139">
        <v>131.85466450186303</v>
      </c>
      <c r="O25" s="139">
        <v>157.2239025160336</v>
      </c>
      <c r="P25" s="139">
        <v>180.23471611240069</v>
      </c>
      <c r="Q25" s="139">
        <v>160.98955703997004</v>
      </c>
      <c r="R25" s="139">
        <v>126.71896935071479</v>
      </c>
      <c r="S25" s="139">
        <v>127.70148420051524</v>
      </c>
      <c r="T25" s="139">
        <v>126.77377097580325</v>
      </c>
      <c r="V25" s="149">
        <f>'AMPTS_data (gas_gVS)'!U28-'AMPTS_data (gas_gVS)'!Q28</f>
        <v>20.927833648058098</v>
      </c>
      <c r="W25" s="149">
        <f>'AMPTS_data (gas_gVS)'!V28-'AMPTS_data (gas_gVS)'!Q28</f>
        <v>20.889034097495461</v>
      </c>
      <c r="X25" s="149">
        <f>'AMPTS_data (gas_gVS)'!W28-'AMPTS_data (gas_gVS)'!R28</f>
        <v>89.256217510583028</v>
      </c>
      <c r="Y25" s="149">
        <f>'AMPTS_data (gas_gVS)'!X28-'AMPTS_data (gas_gVS)'!R28</f>
        <v>87.067765499898172</v>
      </c>
      <c r="Z25" s="149">
        <f>'AMPTS_data (gas_gVS)'!Y28-'AMPTS_data (gas_gVS)'!R28</f>
        <v>76.220801558101059</v>
      </c>
      <c r="AA25" s="149">
        <f>'AMPTS_data (gas_gVS)'!Z28-'AMPTS_data (gas_gVS)'!R28</f>
        <v>81.503012768325121</v>
      </c>
      <c r="AB25" s="149">
        <f>'AMPTS_data (gas_gVS)'!AA28-'AMPTS_data (gas_gVS)'!R28</f>
        <v>106.5667943530561</v>
      </c>
      <c r="AC25" s="149">
        <f>'AMPTS_data (gas_gVS)'!AB28-'AMPTS_data (gas_gVS)'!R28</f>
        <v>97.415220457817455</v>
      </c>
      <c r="AD25" s="149">
        <f>'AMPTS_data (gas_gVS)'!AC28-'AMPTS_data (gas_gVS)'!R28</f>
        <v>69.509367879971421</v>
      </c>
      <c r="AE25" s="149">
        <f>'AMPTS_data (gas_gVS)'!AD28-'AMPTS_data (gas_gVS)'!R28</f>
        <v>69.246934640628098</v>
      </c>
      <c r="AF25" s="149">
        <f>'AMPTS_data (gas_gVS)'!AE28-'AMPTS_data (gas_gVS)'!R28</f>
        <v>70.313828335457643</v>
      </c>
      <c r="AH25" s="19">
        <v>35.700000000000003</v>
      </c>
      <c r="AI25" s="19">
        <v>43.05</v>
      </c>
      <c r="AJ25" s="19">
        <v>45.9</v>
      </c>
      <c r="AK25" s="19">
        <v>45.6</v>
      </c>
      <c r="AL25" s="19">
        <v>63.3</v>
      </c>
      <c r="AM25" s="19">
        <v>62.1</v>
      </c>
      <c r="AN25" s="19">
        <v>55.2</v>
      </c>
      <c r="AO25" s="19">
        <v>50.5</v>
      </c>
      <c r="AP25" s="19">
        <v>65.900000000000006</v>
      </c>
      <c r="AQ25" s="19">
        <v>57.9</v>
      </c>
      <c r="AR25" s="19">
        <v>52.7</v>
      </c>
      <c r="AS25" s="19">
        <v>52.2</v>
      </c>
      <c r="AT25" s="19">
        <v>53.2</v>
      </c>
      <c r="AU25" s="137">
        <f t="shared" si="5"/>
        <v>45.75</v>
      </c>
      <c r="AV25" s="137">
        <f>AVERAGE(AP25:AR25)</f>
        <v>58.833333333333336</v>
      </c>
      <c r="AW25" s="137">
        <f>AVERAGE(AR25:AT25)</f>
        <v>52.70000000000001</v>
      </c>
      <c r="AX25" s="137">
        <f>STDEV(AJ25:AK25)</f>
        <v>0.21213203435596223</v>
      </c>
      <c r="AY25" s="137">
        <f>STDEV(AO25:AQ25)</f>
        <v>7.7019478055878636</v>
      </c>
      <c r="AZ25" s="137">
        <f>STDEV(AR25:AT25)</f>
        <v>0.5</v>
      </c>
    </row>
    <row r="26" spans="1:52" x14ac:dyDescent="0.3">
      <c r="A26" s="143">
        <v>21</v>
      </c>
      <c r="B26" s="137">
        <f t="shared" si="0"/>
        <v>40.689915840233695</v>
      </c>
      <c r="C26" s="137">
        <f t="shared" si="1"/>
        <v>148.20194332639596</v>
      </c>
      <c r="D26" s="137">
        <f t="shared" si="2"/>
        <v>204.43099297542821</v>
      </c>
      <c r="E26" s="137">
        <f t="shared" si="3"/>
        <v>138.89219106434243</v>
      </c>
      <c r="F26" s="137">
        <f t="shared" si="6"/>
        <v>0.23527150437204566</v>
      </c>
      <c r="G26" s="137">
        <f t="shared" si="7"/>
        <v>3.6684322024285851</v>
      </c>
      <c r="H26" s="137">
        <f t="shared" si="8"/>
        <v>11.832154435798808</v>
      </c>
      <c r="I26" s="137">
        <f t="shared" si="4"/>
        <v>7.1077704434272579</v>
      </c>
      <c r="J26" s="139">
        <v>40.523553764072261</v>
      </c>
      <c r="K26" s="139">
        <v>40.856277916395129</v>
      </c>
      <c r="L26" s="139">
        <v>149.58894636137325</v>
      </c>
      <c r="M26" s="139">
        <v>150.97464459575315</v>
      </c>
      <c r="N26" s="139">
        <v>144.04223902206147</v>
      </c>
      <c r="O26" s="139">
        <v>198.63248641376373</v>
      </c>
      <c r="P26" s="139">
        <v>218.04392302165445</v>
      </c>
      <c r="Q26" s="139">
        <v>196.61656949086637</v>
      </c>
      <c r="R26" s="139">
        <v>138.52684689708593</v>
      </c>
      <c r="S26" s="139">
        <v>146.17558799871983</v>
      </c>
      <c r="T26" s="139">
        <v>131.97413829722149</v>
      </c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U26" s="137"/>
      <c r="AV26" s="137"/>
      <c r="AW26" s="137"/>
      <c r="AX26" s="137"/>
      <c r="AY26" s="137"/>
      <c r="AZ26" s="137"/>
    </row>
    <row r="27" spans="1:52" x14ac:dyDescent="0.3">
      <c r="A27" s="143">
        <v>22</v>
      </c>
      <c r="B27" s="137">
        <f t="shared" si="0"/>
        <v>41.06811038489721</v>
      </c>
      <c r="C27" s="137">
        <f t="shared" si="1"/>
        <v>138.98958904223326</v>
      </c>
      <c r="D27" s="137">
        <f t="shared" si="2"/>
        <v>193.64072954106356</v>
      </c>
      <c r="E27" s="137">
        <f t="shared" si="3"/>
        <v>136.57104254659845</v>
      </c>
      <c r="F27" s="137">
        <f t="shared" si="6"/>
        <v>5.3819305358023737</v>
      </c>
      <c r="G27" s="137">
        <f t="shared" si="7"/>
        <v>3.0375110163012842</v>
      </c>
      <c r="H27" s="137">
        <f t="shared" si="8"/>
        <v>14.439736867165472</v>
      </c>
      <c r="I27" s="137">
        <f t="shared" si="4"/>
        <v>3.7887903102260858</v>
      </c>
      <c r="J27" s="139">
        <v>37.262510807156403</v>
      </c>
      <c r="K27" s="139">
        <v>44.873709962638017</v>
      </c>
      <c r="L27" s="139">
        <v>140.07972510943361</v>
      </c>
      <c r="M27" s="139">
        <v>141.33159144254932</v>
      </c>
      <c r="N27" s="139">
        <v>135.55745057471682</v>
      </c>
      <c r="O27" s="139">
        <v>187.08767629258332</v>
      </c>
      <c r="P27" s="139">
        <v>210.19502407391371</v>
      </c>
      <c r="Q27" s="139">
        <v>183.63948825669362</v>
      </c>
      <c r="R27" s="139">
        <v>134.23891680374285</v>
      </c>
      <c r="S27" s="139">
        <v>140.94269805504297</v>
      </c>
      <c r="T27" s="139">
        <v>134.53151278100955</v>
      </c>
      <c r="V27" s="149">
        <f>'AMPTS_data (gas_gVS)'!U30-'AMPTS_data (gas_gVS)'!Q30</f>
        <v>27.331605053781267</v>
      </c>
      <c r="W27" s="149">
        <f>'AMPTS_data (gas_gVS)'!V30-'AMPTS_data (gas_gVS)'!Q30</f>
        <v>29.451333277949267</v>
      </c>
      <c r="X27" s="149">
        <f>'AMPTS_data (gas_gVS)'!W30-'AMPTS_data (gas_gVS)'!R30</f>
        <v>105.17746110993507</v>
      </c>
      <c r="Y27" s="149">
        <f>'AMPTS_data (gas_gVS)'!X30-'AMPTS_data (gas_gVS)'!R30</f>
        <v>100.51494050844381</v>
      </c>
      <c r="Z27" s="149">
        <f>'AMPTS_data (gas_gVS)'!Y30-'AMPTS_data (gas_gVS)'!R30</f>
        <v>101.53857457179843</v>
      </c>
      <c r="AA27" s="149">
        <f>'AMPTS_data (gas_gVS)'!Z30-'AMPTS_data (gas_gVS)'!R30</f>
        <v>137.48506446551008</v>
      </c>
      <c r="AB27" s="149">
        <f>'AMPTS_data (gas_gVS)'!AA30-'AMPTS_data (gas_gVS)'!R30</f>
        <v>135.99618057582217</v>
      </c>
      <c r="AC27" s="149">
        <f>'AMPTS_data (gas_gVS)'!AB30-'AMPTS_data (gas_gVS)'!R30</f>
        <v>134.22664899523039</v>
      </c>
      <c r="AD27" s="149">
        <f>'AMPTS_data (gas_gVS)'!AC30-'AMPTS_data (gas_gVS)'!R30</f>
        <v>101.37565416865908</v>
      </c>
      <c r="AE27" s="149">
        <f>'AMPTS_data (gas_gVS)'!AD30-'AMPTS_data (gas_gVS)'!R30</f>
        <v>109.27852336477048</v>
      </c>
      <c r="AF27" s="149">
        <f>'AMPTS_data (gas_gVS)'!AE30-'AMPTS_data (gas_gVS)'!R30</f>
        <v>98.128853647552887</v>
      </c>
      <c r="AH27">
        <v>0</v>
      </c>
      <c r="AI27" s="19">
        <v>0</v>
      </c>
      <c r="AJ27">
        <v>45.6</v>
      </c>
      <c r="AK27">
        <v>43.6</v>
      </c>
      <c r="AL27">
        <v>62.3</v>
      </c>
      <c r="AM27">
        <v>59.1</v>
      </c>
      <c r="AN27">
        <v>61.8</v>
      </c>
      <c r="AO27">
        <v>63.7</v>
      </c>
      <c r="AP27">
        <v>64.7</v>
      </c>
      <c r="AQ27">
        <v>63.2</v>
      </c>
      <c r="AR27">
        <v>62.2</v>
      </c>
      <c r="AS27">
        <v>64.400000000000006</v>
      </c>
      <c r="AT27">
        <v>60.1</v>
      </c>
      <c r="AU27" s="137">
        <f t="shared" si="5"/>
        <v>44.6</v>
      </c>
      <c r="AV27" s="137">
        <f>AVERAGE(AP27:AR27)</f>
        <v>63.366666666666674</v>
      </c>
      <c r="AW27" s="137">
        <f>AVERAGE(AR27:AT27)</f>
        <v>62.233333333333341</v>
      </c>
      <c r="AX27" s="137">
        <f>STDEV(AJ27:AK27)</f>
        <v>1.4142135623730951</v>
      </c>
      <c r="AY27" s="137">
        <f>STDEV(AO27:AQ27)</f>
        <v>0.76376261582597327</v>
      </c>
      <c r="AZ27" s="137">
        <f>STDEV(AR27:AT27)</f>
        <v>2.1501937897160204</v>
      </c>
    </row>
    <row r="28" spans="1:52" x14ac:dyDescent="0.3">
      <c r="A28" s="143">
        <v>23</v>
      </c>
      <c r="B28" s="137">
        <f t="shared" si="0"/>
        <v>47.032890002975684</v>
      </c>
      <c r="C28" s="137">
        <f t="shared" si="1"/>
        <v>147.6082155476488</v>
      </c>
      <c r="D28" s="137">
        <f t="shared" si="2"/>
        <v>198.53338425652507</v>
      </c>
      <c r="E28" s="137">
        <f t="shared" si="3"/>
        <v>148.9230455720751</v>
      </c>
      <c r="F28" s="137">
        <f t="shared" si="6"/>
        <v>3.1322573823939788</v>
      </c>
      <c r="G28" s="137">
        <f t="shared" si="7"/>
        <v>1.0371173740407549</v>
      </c>
      <c r="H28" s="137">
        <f t="shared" si="8"/>
        <v>16.588329887971863</v>
      </c>
      <c r="I28" s="137">
        <f t="shared" si="4"/>
        <v>6.8909359960698575</v>
      </c>
      <c r="J28" s="139">
        <v>49.247730438488091</v>
      </c>
      <c r="K28" s="139">
        <v>44.818049567463277</v>
      </c>
      <c r="L28" s="139">
        <v>147.53537519887777</v>
      </c>
      <c r="M28" s="139">
        <v>148.67983288211079</v>
      </c>
      <c r="N28" s="139">
        <v>146.60943856195786</v>
      </c>
      <c r="O28" s="139">
        <v>189.8358645199267</v>
      </c>
      <c r="P28" s="139">
        <v>217.66177711403586</v>
      </c>
      <c r="Q28" s="139">
        <v>188.10251113561264</v>
      </c>
      <c r="R28" s="139">
        <v>149.11317122818929</v>
      </c>
      <c r="S28" s="139">
        <v>155.71695132270204</v>
      </c>
      <c r="T28" s="139">
        <v>141.93901416533387</v>
      </c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U28" s="137"/>
      <c r="AV28" s="137"/>
      <c r="AW28" s="137"/>
      <c r="AX28" s="137"/>
      <c r="AY28" s="137"/>
      <c r="AZ28" s="137"/>
    </row>
    <row r="29" spans="1:52" x14ac:dyDescent="0.3">
      <c r="A29" s="143">
        <v>24</v>
      </c>
      <c r="B29" s="137">
        <f t="shared" si="0"/>
        <v>46.92474496311975</v>
      </c>
      <c r="C29" s="137">
        <f t="shared" si="1"/>
        <v>138.90893447491757</v>
      </c>
      <c r="D29" s="137">
        <f t="shared" si="2"/>
        <v>192.0380782947334</v>
      </c>
      <c r="E29" s="137">
        <f t="shared" si="3"/>
        <v>145.564427581795</v>
      </c>
      <c r="F29" s="137">
        <f t="shared" si="6"/>
        <v>1.9906468530462977</v>
      </c>
      <c r="G29" s="137">
        <f t="shared" si="7"/>
        <v>1.1455694298607668</v>
      </c>
      <c r="H29" s="137">
        <f t="shared" si="8"/>
        <v>16.5857330608039</v>
      </c>
      <c r="I29" s="137">
        <f t="shared" si="4"/>
        <v>7.655161426151448</v>
      </c>
      <c r="J29" s="139">
        <v>45.517145074383052</v>
      </c>
      <c r="K29" s="139">
        <v>48.332344851856448</v>
      </c>
      <c r="L29" s="139">
        <v>139.58608198693571</v>
      </c>
      <c r="M29" s="139">
        <v>139.55445052876186</v>
      </c>
      <c r="N29" s="139">
        <v>137.58627090905512</v>
      </c>
      <c r="O29" s="139">
        <v>188.46019947201091</v>
      </c>
      <c r="P29" s="139">
        <v>210.12074743601465</v>
      </c>
      <c r="Q29" s="139">
        <v>177.53328797617465</v>
      </c>
      <c r="R29" s="139">
        <v>150.20370811396091</v>
      </c>
      <c r="S29" s="139">
        <v>149.76086769952687</v>
      </c>
      <c r="T29" s="139">
        <v>136.72870693189716</v>
      </c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H29" s="19"/>
      <c r="AI29" s="19"/>
      <c r="AU29" s="137"/>
      <c r="AV29" s="137"/>
      <c r="AW29" s="137"/>
      <c r="AX29" s="137"/>
      <c r="AY29" s="137"/>
      <c r="AZ29" s="137"/>
    </row>
    <row r="30" spans="1:52" x14ac:dyDescent="0.3">
      <c r="A30" s="143">
        <v>25</v>
      </c>
      <c r="B30" s="137">
        <f t="shared" si="0"/>
        <v>48.62863346817899</v>
      </c>
      <c r="C30" s="137">
        <f t="shared" si="1"/>
        <v>141.3232825992414</v>
      </c>
      <c r="D30" s="137">
        <f t="shared" si="2"/>
        <v>196.02312716862318</v>
      </c>
      <c r="E30" s="137">
        <f t="shared" si="3"/>
        <v>164.15065158137597</v>
      </c>
      <c r="F30" s="137">
        <f t="shared" si="6"/>
        <v>4.4683933105833393</v>
      </c>
      <c r="G30" s="137">
        <f t="shared" si="7"/>
        <v>1.5607504260236724</v>
      </c>
      <c r="H30" s="137">
        <f t="shared" si="8"/>
        <v>18.587857367608514</v>
      </c>
      <c r="I30" s="137">
        <f t="shared" si="4"/>
        <v>6.3036433881125564</v>
      </c>
      <c r="J30" s="139">
        <v>45.469002257256903</v>
      </c>
      <c r="K30" s="139">
        <v>51.788264679101076</v>
      </c>
      <c r="L30" s="139">
        <v>139.92446922666409</v>
      </c>
      <c r="M30" s="139">
        <v>143.00677909538342</v>
      </c>
      <c r="N30" s="139">
        <v>141.03859947567668</v>
      </c>
      <c r="O30" s="139">
        <v>188.42603842658053</v>
      </c>
      <c r="P30" s="139">
        <v>217.20619406695897</v>
      </c>
      <c r="Q30" s="139">
        <v>182.43714901233</v>
      </c>
      <c r="R30" s="139">
        <v>163.38095276581208</v>
      </c>
      <c r="S30" s="139">
        <v>170.80380161727754</v>
      </c>
      <c r="T30" s="139">
        <v>158.26720036103831</v>
      </c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U30" s="137"/>
      <c r="AV30" s="137"/>
      <c r="AW30" s="137"/>
      <c r="AX30" s="137"/>
      <c r="AY30" s="137"/>
      <c r="AZ30" s="137"/>
    </row>
    <row r="31" spans="1:52" x14ac:dyDescent="0.3">
      <c r="A31" s="143">
        <v>26</v>
      </c>
      <c r="B31" s="137">
        <f t="shared" si="0"/>
        <v>45.086917804229557</v>
      </c>
      <c r="C31" s="137">
        <f t="shared" si="1"/>
        <v>134.3434783744662</v>
      </c>
      <c r="D31" s="137">
        <f t="shared" si="2"/>
        <v>186.25332776117307</v>
      </c>
      <c r="E31" s="137">
        <f t="shared" si="3"/>
        <v>158.08366701271157</v>
      </c>
      <c r="F31" s="137">
        <f t="shared" si="6"/>
        <v>4.2441982481461524</v>
      </c>
      <c r="G31" s="137">
        <f t="shared" si="7"/>
        <v>1.839158611562427</v>
      </c>
      <c r="H31" s="137">
        <f t="shared" si="8"/>
        <v>17.803412742109156</v>
      </c>
      <c r="I31" s="137">
        <f t="shared" si="4"/>
        <v>5.7538371149315806</v>
      </c>
      <c r="J31" s="139">
        <v>42.085816442265347</v>
      </c>
      <c r="K31" s="139">
        <v>48.088019166193767</v>
      </c>
      <c r="L31" s="139">
        <v>132.39624566161513</v>
      </c>
      <c r="M31" s="139">
        <v>134.58312063735286</v>
      </c>
      <c r="N31" s="139">
        <v>136.05106882443062</v>
      </c>
      <c r="O31" s="139">
        <v>177.81904332280931</v>
      </c>
      <c r="P31" s="139">
        <v>206.70649904461433</v>
      </c>
      <c r="Q31" s="139">
        <v>174.23444091609554</v>
      </c>
      <c r="R31" s="139">
        <v>157.74593861431782</v>
      </c>
      <c r="S31" s="139">
        <v>163.99892975289504</v>
      </c>
      <c r="T31" s="139">
        <v>152.50613267092183</v>
      </c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U31" s="137"/>
      <c r="AV31" s="137"/>
      <c r="AW31" s="137"/>
      <c r="AX31" s="137"/>
      <c r="AY31" s="137"/>
      <c r="AZ31" s="137"/>
    </row>
    <row r="32" spans="1:52" x14ac:dyDescent="0.3">
      <c r="A32" s="143">
        <v>27</v>
      </c>
      <c r="B32" s="137">
        <f t="shared" si="0"/>
        <v>45.533283649933502</v>
      </c>
      <c r="C32" s="137">
        <f t="shared" si="1"/>
        <v>135.35185768407788</v>
      </c>
      <c r="D32" s="137">
        <f t="shared" si="2"/>
        <v>187.04150061257405</v>
      </c>
      <c r="E32" s="137">
        <f t="shared" si="3"/>
        <v>160.67479987255135</v>
      </c>
      <c r="F32" s="137">
        <f t="shared" si="6"/>
        <v>4.4238968926359066</v>
      </c>
      <c r="G32" s="137">
        <f t="shared" si="7"/>
        <v>1.8804852966777246</v>
      </c>
      <c r="H32" s="137">
        <f t="shared" si="8"/>
        <v>17.090727963699511</v>
      </c>
      <c r="I32" s="137">
        <f t="shared" si="4"/>
        <v>4.8102323040268491</v>
      </c>
      <c r="J32" s="139">
        <v>42.405116157880556</v>
      </c>
      <c r="K32" s="139">
        <v>48.661451141986447</v>
      </c>
      <c r="L32" s="139">
        <v>133.89282641840987</v>
      </c>
      <c r="M32" s="139">
        <v>134.68866165422878</v>
      </c>
      <c r="N32" s="139">
        <v>137.47408497959498</v>
      </c>
      <c r="O32" s="139">
        <v>177.60357516893475</v>
      </c>
      <c r="P32" s="139">
        <v>206.77003210965873</v>
      </c>
      <c r="Q32" s="139">
        <v>176.75089455912877</v>
      </c>
      <c r="R32" s="139">
        <v>160.93116136308123</v>
      </c>
      <c r="S32" s="139">
        <v>165.35172515195779</v>
      </c>
      <c r="T32" s="139">
        <v>155.74151310261499</v>
      </c>
      <c r="V32" s="149">
        <f>'AMPTS_data (gas_gVS)'!U35-'AMPTS_data (gas_gVS)'!Q35</f>
        <v>21.818189080429089</v>
      </c>
      <c r="W32" s="149">
        <f>'AMPTS_data (gas_gVS)'!V35-'AMPTS_data (gas_gVS)'!Q35</f>
        <v>23.87509212431366</v>
      </c>
      <c r="X32" s="149">
        <f>'AMPTS_data (gas_gVS)'!W35-'AMPTS_data (gas_gVS)'!R35</f>
        <v>87.317589171578931</v>
      </c>
      <c r="Y32" s="149">
        <f>'AMPTS_data (gas_gVS)'!X35-'AMPTS_data (gas_gVS)'!R35</f>
        <v>83.044659506637856</v>
      </c>
      <c r="Z32" s="149">
        <f>'AMPTS_data (gas_gVS)'!Y35-'AMPTS_data (gas_gVS)'!R35</f>
        <v>86.513972807214813</v>
      </c>
      <c r="AA32" s="149">
        <f>'AMPTS_data (gas_gVS)'!Z35-'AMPTS_data (gas_gVS)'!R35</f>
        <v>133.04894017892934</v>
      </c>
      <c r="AB32" s="149">
        <f>'AMPTS_data (gas_gVS)'!AA35-'AMPTS_data (gas_gVS)'!R35</f>
        <v>128.2426771837051</v>
      </c>
      <c r="AC32" s="149">
        <f>'AMPTS_data (gas_gVS)'!AB35-'AMPTS_data (gas_gVS)'!R35</f>
        <v>134.09720231370616</v>
      </c>
      <c r="AD32" s="149">
        <f>'AMPTS_data (gas_gVS)'!AC35-'AMPTS_data (gas_gVS)'!R35</f>
        <v>103.94616516255182</v>
      </c>
      <c r="AE32" s="149">
        <f>'AMPTS_data (gas_gVS)'!AD35-'AMPTS_data (gas_gVS)'!R35</f>
        <v>108.41875584400864</v>
      </c>
      <c r="AF32" s="149">
        <f>'AMPTS_data (gas_gVS)'!AE35-'AMPTS_data (gas_gVS)'!R35</f>
        <v>100.93980393157103</v>
      </c>
      <c r="AH32" s="19">
        <v>25.2</v>
      </c>
      <c r="AI32" s="19">
        <v>44.45</v>
      </c>
      <c r="AJ32" s="19">
        <v>42.1</v>
      </c>
      <c r="AK32" s="19">
        <v>41.3</v>
      </c>
      <c r="AL32" s="19">
        <v>61.5</v>
      </c>
      <c r="AM32" s="19">
        <v>58.6</v>
      </c>
      <c r="AN32" s="19">
        <v>59.7</v>
      </c>
      <c r="AO32" s="19">
        <v>70.599999999999994</v>
      </c>
      <c r="AP32" s="19">
        <v>68.400000000000006</v>
      </c>
      <c r="AQ32" s="19">
        <v>71.400000000000006</v>
      </c>
      <c r="AR32" s="19">
        <v>61.5</v>
      </c>
      <c r="AS32" s="19">
        <v>62.4</v>
      </c>
      <c r="AT32" s="19">
        <v>61.6</v>
      </c>
      <c r="AU32" s="137">
        <f t="shared" si="5"/>
        <v>41.7</v>
      </c>
      <c r="AV32" s="137">
        <f>AVERAGE(AP32:AR32)</f>
        <v>67.100000000000009</v>
      </c>
      <c r="AW32" s="137">
        <f>AVERAGE(AR32:AT32)</f>
        <v>61.833333333333336</v>
      </c>
      <c r="AX32" s="137">
        <f>STDEV(AJ32:AK32)</f>
        <v>0.56568542494924101</v>
      </c>
      <c r="AY32" s="137">
        <f>STDEV(AO32:AQ32)</f>
        <v>1.5534906930308041</v>
      </c>
      <c r="AZ32" s="137">
        <f>STDEV(AR32:AT32)</f>
        <v>0.49328828623162357</v>
      </c>
    </row>
    <row r="33" spans="1:52" s="154" customFormat="1" x14ac:dyDescent="0.3">
      <c r="A33" s="151">
        <v>28</v>
      </c>
      <c r="B33" s="152">
        <f t="shared" si="0"/>
        <v>47.25414947224224</v>
      </c>
      <c r="C33" s="152">
        <f t="shared" si="1"/>
        <v>142.83194012189975</v>
      </c>
      <c r="D33" s="152">
        <f t="shared" si="2"/>
        <v>192.9537243724408</v>
      </c>
      <c r="E33" s="152">
        <f t="shared" si="3"/>
        <v>169.82011738364136</v>
      </c>
      <c r="F33" s="137">
        <f t="shared" si="6"/>
        <v>6.4998891276622608</v>
      </c>
      <c r="G33" s="137">
        <f t="shared" si="7"/>
        <v>2.4566646959471328</v>
      </c>
      <c r="H33" s="137">
        <f t="shared" si="8"/>
        <v>18.186266010851899</v>
      </c>
      <c r="I33" s="137">
        <f t="shared" si="4"/>
        <v>3.7676761255137219</v>
      </c>
      <c r="J33" s="153">
        <v>42.658033793111542</v>
      </c>
      <c r="K33" s="153">
        <v>51.850265151372938</v>
      </c>
      <c r="L33" s="153">
        <v>141.42195192398526</v>
      </c>
      <c r="M33" s="153">
        <v>141.40523269634201</v>
      </c>
      <c r="N33" s="153">
        <v>145.66863574537194</v>
      </c>
      <c r="O33" s="153">
        <v>179.31440945465755</v>
      </c>
      <c r="P33" s="153">
        <v>213.60150852469255</v>
      </c>
      <c r="Q33" s="153">
        <v>185.94525513797234</v>
      </c>
      <c r="R33" s="153">
        <v>167.45378936453272</v>
      </c>
      <c r="S33" s="153">
        <v>174.16488734053513</v>
      </c>
      <c r="T33" s="153">
        <v>167.84167544585625</v>
      </c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U33" s="137"/>
      <c r="AV33" s="137"/>
      <c r="AW33" s="137"/>
      <c r="AX33" s="137"/>
      <c r="AY33" s="137"/>
      <c r="AZ33" s="137"/>
    </row>
    <row r="34" spans="1:52" x14ac:dyDescent="0.3">
      <c r="A34" s="143">
        <v>29</v>
      </c>
      <c r="B34" s="137">
        <f t="shared" si="0"/>
        <v>66.560998475475486</v>
      </c>
      <c r="C34" s="137">
        <f t="shared" si="1"/>
        <v>134.71083744392453</v>
      </c>
      <c r="D34" s="137">
        <f t="shared" si="2"/>
        <v>193.99419544241462</v>
      </c>
      <c r="E34" s="137">
        <f t="shared" si="3"/>
        <v>165.197870044354</v>
      </c>
      <c r="F34" s="137">
        <f t="shared" si="6"/>
        <v>1.1274495741092907</v>
      </c>
      <c r="G34" s="137">
        <f t="shared" si="7"/>
        <v>2.336378037523942</v>
      </c>
      <c r="H34" s="137">
        <f t="shared" si="8"/>
        <v>16.845228650887329</v>
      </c>
      <c r="I34" s="137">
        <f t="shared" si="4"/>
        <v>2.5360435470597942</v>
      </c>
      <c r="J34" s="139">
        <v>65.763771236176922</v>
      </c>
      <c r="K34" s="139">
        <v>67.358225714774051</v>
      </c>
      <c r="L34" s="139">
        <v>133.36192895503135</v>
      </c>
      <c r="M34" s="139">
        <v>133.36192895503135</v>
      </c>
      <c r="N34" s="139">
        <v>137.40865442171088</v>
      </c>
      <c r="O34" s="139">
        <v>185.41767877227039</v>
      </c>
      <c r="P34" s="139">
        <v>213.40178741543949</v>
      </c>
      <c r="Q34" s="139">
        <v>183.16312013953404</v>
      </c>
      <c r="R34" s="139">
        <v>164.56540310117714</v>
      </c>
      <c r="S34" s="139">
        <v>167.99029132120378</v>
      </c>
      <c r="T34" s="139">
        <v>163.03791571068109</v>
      </c>
      <c r="V34" s="149"/>
      <c r="W34" s="149"/>
      <c r="X34" s="149">
        <f>'AMPTS_data (gas_gVS)'!W37-'AMPTS_data (gas_gVS)'!R37</f>
        <v>67.488858075653525</v>
      </c>
      <c r="Y34" s="149">
        <f>'AMPTS_data (gas_gVS)'!X37-'AMPTS_data (gas_gVS)'!R37</f>
        <v>75.327045020383821</v>
      </c>
      <c r="Z34" s="149">
        <f>'AMPTS_data (gas_gVS)'!Y37-'AMPTS_data (gas_gVS)'!R37</f>
        <v>92.873582562247449</v>
      </c>
      <c r="AA34" s="149">
        <f>'AMPTS_data (gas_gVS)'!Z37-'AMPTS_data (gas_gVS)'!R37</f>
        <v>86.170695076006183</v>
      </c>
      <c r="AB34" s="149">
        <f>'AMPTS_data (gas_gVS)'!AA37-'AMPTS_data (gas_gVS)'!R37</f>
        <v>65.906512469118624</v>
      </c>
      <c r="AC34" s="149">
        <f>'AMPTS_data (gas_gVS)'!AB37-'AMPTS_data (gas_gVS)'!R37</f>
        <v>74.302906933272581</v>
      </c>
      <c r="AD34" s="149">
        <f>'AMPTS_data (gas_gVS)'!AC37-'AMPTS_data (gas_gVS)'!R37</f>
        <v>79.605762494234213</v>
      </c>
      <c r="AE34" s="149">
        <f>'AMPTS_data (gas_gVS)'!AD37-'AMPTS_data (gas_gVS)'!R37</f>
        <v>68.839504094185912</v>
      </c>
      <c r="AF34" s="149">
        <f>'AMPTS_data (gas_gVS)'!AE37-'AMPTS_data (gas_gVS)'!R37</f>
        <v>75.48169760238406</v>
      </c>
      <c r="AH34" s="19">
        <v>20.2</v>
      </c>
      <c r="AI34" s="19">
        <v>40.349999999999994</v>
      </c>
      <c r="AJ34" s="19">
        <v>41.8</v>
      </c>
      <c r="AK34" s="19">
        <v>41.1</v>
      </c>
      <c r="AL34" s="19">
        <v>61.6</v>
      </c>
      <c r="AM34" s="19">
        <v>56.2</v>
      </c>
      <c r="AN34" s="19">
        <v>60.5</v>
      </c>
      <c r="AO34" s="19">
        <v>68.400000000000006</v>
      </c>
      <c r="AP34" s="19">
        <v>71.8</v>
      </c>
      <c r="AQ34" s="19">
        <v>75.400000000000006</v>
      </c>
      <c r="AR34" s="19">
        <v>61.7</v>
      </c>
      <c r="AS34" s="19">
        <v>61.6</v>
      </c>
      <c r="AT34" s="19">
        <v>61.7</v>
      </c>
      <c r="AU34" s="137">
        <f t="shared" si="5"/>
        <v>41.45</v>
      </c>
      <c r="AV34" s="137">
        <f>AVERAGE(AP34:AR34)</f>
        <v>69.633333333333326</v>
      </c>
      <c r="AW34" s="137">
        <f>AVERAGE(AR34:AT34)</f>
        <v>61.666666666666664</v>
      </c>
      <c r="AX34" s="137">
        <f>STDEV(AJ34:AK34)</f>
        <v>0.49497474683058024</v>
      </c>
      <c r="AY34" s="137">
        <f>STDEV(AO34:AQ34)</f>
        <v>3.5004761580866872</v>
      </c>
      <c r="AZ34" s="137">
        <f>STDEV(AR34:AT34)</f>
        <v>5.7735026918963393E-2</v>
      </c>
    </row>
    <row r="35" spans="1:52" x14ac:dyDescent="0.3">
      <c r="A35" s="143">
        <v>30</v>
      </c>
      <c r="B35" s="137">
        <f t="shared" si="0"/>
        <v>92.569470791024898</v>
      </c>
      <c r="C35" s="137">
        <f t="shared" si="1"/>
        <v>144.13379427310664</v>
      </c>
      <c r="D35" s="137">
        <f t="shared" si="2"/>
        <v>211.76367969533547</v>
      </c>
      <c r="E35" s="137">
        <f t="shared" si="3"/>
        <v>169.68120689884222</v>
      </c>
      <c r="F35" s="137">
        <f t="shared" si="6"/>
        <v>4.2888181799117326</v>
      </c>
      <c r="G35" s="137">
        <f t="shared" si="7"/>
        <v>1.6502010736566424</v>
      </c>
      <c r="H35" s="137">
        <f t="shared" si="8"/>
        <v>15.529532078799271</v>
      </c>
      <c r="I35" s="137">
        <f t="shared" si="4"/>
        <v>3.1723383202695992</v>
      </c>
      <c r="J35" s="139">
        <v>95.60212320931663</v>
      </c>
      <c r="K35" s="139">
        <v>89.536818372733165</v>
      </c>
      <c r="L35" s="139">
        <v>142.78488578421346</v>
      </c>
      <c r="M35" s="139">
        <v>145.97379474140772</v>
      </c>
      <c r="N35" s="139">
        <v>143.6427022936987</v>
      </c>
      <c r="O35" s="139">
        <v>200.41165954967084</v>
      </c>
      <c r="P35" s="139">
        <v>229.46113292386977</v>
      </c>
      <c r="Q35" s="139">
        <v>205.41824661246582</v>
      </c>
      <c r="R35" s="139">
        <v>172.0750145560427</v>
      </c>
      <c r="S35" s="139">
        <v>170.88555151500924</v>
      </c>
      <c r="T35" s="139">
        <v>166.08305462547472</v>
      </c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U35" s="137"/>
      <c r="AV35" s="137"/>
      <c r="AW35" s="137"/>
      <c r="AX35" s="137"/>
      <c r="AY35" s="137"/>
      <c r="AZ35" s="137"/>
    </row>
    <row r="36" spans="1:52" x14ac:dyDescent="0.3">
      <c r="A36" s="143">
        <v>31</v>
      </c>
      <c r="B36" s="137">
        <f t="shared" si="0"/>
        <v>88.928844834772946</v>
      </c>
      <c r="C36" s="137">
        <f t="shared" si="1"/>
        <v>136.39341976237742</v>
      </c>
      <c r="D36" s="137">
        <f t="shared" si="2"/>
        <v>201.55280688226367</v>
      </c>
      <c r="E36" s="137">
        <f t="shared" si="3"/>
        <v>162.31304557356654</v>
      </c>
      <c r="F36" s="137">
        <f t="shared" si="6"/>
        <v>1.976176674754196</v>
      </c>
      <c r="G36" s="137">
        <f t="shared" si="7"/>
        <v>1.5775796235586401</v>
      </c>
      <c r="H36" s="137">
        <f t="shared" si="8"/>
        <v>15.64558238703512</v>
      </c>
      <c r="I36" s="137">
        <f t="shared" si="4"/>
        <v>3.0940589217026715</v>
      </c>
      <c r="J36" s="139">
        <v>90.326212762314313</v>
      </c>
      <c r="K36" s="139">
        <v>87.531476907231564</v>
      </c>
      <c r="L36" s="139">
        <v>135.10526088769734</v>
      </c>
      <c r="M36" s="139">
        <v>138.1529553861518</v>
      </c>
      <c r="N36" s="139">
        <v>135.92204301328314</v>
      </c>
      <c r="O36" s="139">
        <v>190.23500667024018</v>
      </c>
      <c r="P36" s="139">
        <v>219.40657463823555</v>
      </c>
      <c r="Q36" s="139">
        <v>195.01683933831526</v>
      </c>
      <c r="R36" s="139">
        <v>164.92390386057588</v>
      </c>
      <c r="S36" s="139">
        <v>163.11966871749081</v>
      </c>
      <c r="T36" s="139">
        <v>158.89556414263291</v>
      </c>
      <c r="V36" s="149">
        <f>'AMPTS_data (gas_gVS)'!U39-'AMPTS_data (gas_gVS)'!Q39</f>
        <v>47.157976618381468</v>
      </c>
      <c r="W36" s="149">
        <f>'AMPTS_data (gas_gVS)'!V39-'AMPTS_data (gas_gVS)'!Q39</f>
        <v>45.001836382337878</v>
      </c>
      <c r="X36" s="149">
        <f>'AMPTS_data (gas_gVS)'!W39-'AMPTS_data (gas_gVS)'!R39</f>
        <v>100.67524819568203</v>
      </c>
      <c r="Y36" s="149">
        <f>'AMPTS_data (gas_gVS)'!X39-'AMPTS_data (gas_gVS)'!R39</f>
        <v>93.08485533027924</v>
      </c>
      <c r="Z36" s="149">
        <f>'AMPTS_data (gas_gVS)'!Y39-'AMPTS_data (gas_gVS)'!R39</f>
        <v>101.83745601572264</v>
      </c>
      <c r="AA36" s="149">
        <f>'AMPTS_data (gas_gVS)'!Z39-'AMPTS_data (gas_gVS)'!R39</f>
        <v>151.18911437097967</v>
      </c>
      <c r="AB36" s="149">
        <f>'AMPTS_data (gas_gVS)'!AA39-'AMPTS_data (gas_gVS)'!R39</f>
        <v>150.73231677646783</v>
      </c>
      <c r="AC36" s="149">
        <f>'AMPTS_data (gas_gVS)'!AB39-'AMPTS_data (gas_gVS)'!R39</f>
        <v>155.36665322159567</v>
      </c>
      <c r="AD36" s="149">
        <f>'AMPTS_data (gas_gVS)'!AC39-'AMPTS_data (gas_gVS)'!R39</f>
        <v>119.7819977870342</v>
      </c>
      <c r="AE36" s="149">
        <f>'AMPTS_data (gas_gVS)'!AD39-'AMPTS_data (gas_gVS)'!R39</f>
        <v>119.64399513244969</v>
      </c>
      <c r="AF36" s="149">
        <f>'AMPTS_data (gas_gVS)'!AE39-'AMPTS_data (gas_gVS)'!R39</f>
        <v>117.03349850518751</v>
      </c>
      <c r="AH36" s="19">
        <v>0</v>
      </c>
      <c r="AI36" s="19">
        <v>0</v>
      </c>
      <c r="AJ36">
        <v>41.1</v>
      </c>
      <c r="AK36">
        <v>40.200000000000003</v>
      </c>
      <c r="AL36">
        <v>60.8</v>
      </c>
      <c r="AM36">
        <v>55.2</v>
      </c>
      <c r="AN36">
        <v>61.2</v>
      </c>
      <c r="AO36">
        <v>68.5</v>
      </c>
      <c r="AP36">
        <v>68.7</v>
      </c>
      <c r="AQ36">
        <v>68.900000000000006</v>
      </c>
      <c r="AR36">
        <v>61.3</v>
      </c>
      <c r="AS36">
        <v>61.8</v>
      </c>
      <c r="AT36">
        <v>61.8</v>
      </c>
      <c r="AU36" s="137">
        <f t="shared" si="5"/>
        <v>40.650000000000006</v>
      </c>
      <c r="AV36" s="137">
        <f>AVERAGE(AP36:AR36)</f>
        <v>66.300000000000011</v>
      </c>
      <c r="AW36" s="137">
        <f>AVERAGE(AR36:AT36)</f>
        <v>61.633333333333326</v>
      </c>
      <c r="AX36" s="137">
        <f>STDEV(AJ36:AK36)</f>
        <v>0.63639610306789174</v>
      </c>
      <c r="AY36" s="137">
        <f>STDEV(AO36:AQ36)</f>
        <v>0.20000000000000284</v>
      </c>
      <c r="AZ36" s="137">
        <f>STDEV(AR36:AT36)</f>
        <v>0.28867513459481292</v>
      </c>
    </row>
    <row r="37" spans="1:52" x14ac:dyDescent="0.3">
      <c r="A37" s="143">
        <v>32</v>
      </c>
      <c r="B37" s="137">
        <f t="shared" si="0"/>
        <v>89.189004620394314</v>
      </c>
      <c r="C37" s="137">
        <f t="shared" si="1"/>
        <v>138.68951070704944</v>
      </c>
      <c r="D37" s="137">
        <f t="shared" si="2"/>
        <v>201.55731650043012</v>
      </c>
      <c r="E37" s="137">
        <f t="shared" si="3"/>
        <v>165.71443372301135</v>
      </c>
      <c r="F37" s="137">
        <f t="shared" si="6"/>
        <v>2.4114958550162968</v>
      </c>
      <c r="G37" s="137">
        <f t="shared" si="7"/>
        <v>0.50209629937332279</v>
      </c>
      <c r="H37" s="137">
        <f t="shared" si="8"/>
        <v>15.703631211183248</v>
      </c>
      <c r="I37" s="137">
        <f t="shared" si="4"/>
        <v>2.9383542188246987</v>
      </c>
      <c r="J37" s="139">
        <v>90.894189692279596</v>
      </c>
      <c r="K37" s="139">
        <v>87.483819548509047</v>
      </c>
      <c r="L37" s="139">
        <v>138.11248054867542</v>
      </c>
      <c r="M37" s="139">
        <v>139.02678889821175</v>
      </c>
      <c r="N37" s="139">
        <v>138.9292626742612</v>
      </c>
      <c r="O37" s="139">
        <v>190.20977030525606</v>
      </c>
      <c r="P37" s="139">
        <v>219.47971930619843</v>
      </c>
      <c r="Q37" s="139">
        <v>194.98245988983578</v>
      </c>
      <c r="R37" s="139">
        <v>168.99781659601297</v>
      </c>
      <c r="S37" s="139">
        <v>164.81333204963499</v>
      </c>
      <c r="T37" s="139">
        <v>163.33215252338613</v>
      </c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U37" s="137"/>
      <c r="AV37" s="137"/>
      <c r="AW37" s="137"/>
      <c r="AX37" s="137"/>
      <c r="AY37" s="137"/>
      <c r="AZ37" s="137"/>
    </row>
    <row r="38" spans="1:52" x14ac:dyDescent="0.3">
      <c r="A38" s="143">
        <v>33</v>
      </c>
      <c r="B38" s="137">
        <f t="shared" si="0"/>
        <v>88.402386279118176</v>
      </c>
      <c r="C38" s="137">
        <f t="shared" si="1"/>
        <v>132.62321158174325</v>
      </c>
      <c r="D38" s="137">
        <f t="shared" si="2"/>
        <v>192.91080889593763</v>
      </c>
      <c r="E38" s="137">
        <f t="shared" si="3"/>
        <v>160.76005057050673</v>
      </c>
      <c r="F38" s="137">
        <f t="shared" si="6"/>
        <v>0.16715649016272099</v>
      </c>
      <c r="G38" s="137">
        <f t="shared" si="7"/>
        <v>1.8624760661528013</v>
      </c>
      <c r="H38" s="137">
        <f t="shared" si="8"/>
        <v>16.493856326225053</v>
      </c>
      <c r="I38" s="137">
        <f t="shared" si="4"/>
        <v>1.5746391270550133</v>
      </c>
      <c r="J38" s="139">
        <v>88.284188791404773</v>
      </c>
      <c r="K38" s="139">
        <v>88.520583766831578</v>
      </c>
      <c r="L38" s="139">
        <v>130.90424071104709</v>
      </c>
      <c r="M38" s="139">
        <v>132.36346895442244</v>
      </c>
      <c r="N38" s="139">
        <v>134.60192507976024</v>
      </c>
      <c r="O38" s="139">
        <v>180.80109126502381</v>
      </c>
      <c r="P38" s="139">
        <v>211.69607817943543</v>
      </c>
      <c r="Q38" s="139">
        <v>186.2352572433536</v>
      </c>
      <c r="R38" s="139">
        <v>162.37395700767988</v>
      </c>
      <c r="S38" s="139">
        <v>160.67833378887772</v>
      </c>
      <c r="T38" s="139">
        <v>159.2278609149626</v>
      </c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U38" s="137"/>
      <c r="AV38" s="137"/>
      <c r="AW38" s="137"/>
      <c r="AX38" s="137"/>
      <c r="AY38" s="137"/>
      <c r="AZ38" s="137"/>
    </row>
    <row r="39" spans="1:52" x14ac:dyDescent="0.3">
      <c r="A39" s="143">
        <v>34</v>
      </c>
      <c r="B39" s="137">
        <f t="shared" si="0"/>
        <v>88.352676730249343</v>
      </c>
      <c r="C39" s="137">
        <f t="shared" si="1"/>
        <v>133.15573410198121</v>
      </c>
      <c r="D39" s="137">
        <f t="shared" si="2"/>
        <v>194.36121791078997</v>
      </c>
      <c r="E39" s="137">
        <f t="shared" si="3"/>
        <v>164.30831146038705</v>
      </c>
      <c r="F39" s="137">
        <f t="shared" si="6"/>
        <v>0.16509282979033973</v>
      </c>
      <c r="G39" s="137">
        <f t="shared" si="7"/>
        <v>1.2169053685178874</v>
      </c>
      <c r="H39" s="137">
        <f t="shared" si="8"/>
        <v>15.901394832229068</v>
      </c>
      <c r="I39" s="137">
        <f t="shared" si="4"/>
        <v>1.3134426874099214</v>
      </c>
      <c r="J39" s="139">
        <v>88.235938470779317</v>
      </c>
      <c r="K39" s="139">
        <v>88.469414989719368</v>
      </c>
      <c r="L39" s="139">
        <v>132.31230017731025</v>
      </c>
      <c r="M39" s="139">
        <v>132.60414582598531</v>
      </c>
      <c r="N39" s="139">
        <v>134.55075630264804</v>
      </c>
      <c r="O39" s="139">
        <v>183.6800528006093</v>
      </c>
      <c r="P39" s="139">
        <v>212.63582116816914</v>
      </c>
      <c r="Q39" s="139">
        <v>186.76777976359153</v>
      </c>
      <c r="R39" s="139">
        <v>165.82493601466848</v>
      </c>
      <c r="S39" s="139">
        <v>163.5456214985162</v>
      </c>
      <c r="T39" s="139">
        <v>163.55437686797649</v>
      </c>
      <c r="V39" s="149"/>
      <c r="W39" s="149"/>
      <c r="X39" s="149">
        <f>'AMPTS_data (gas_gVS)'!W42-'AMPTS_data (gas_gVS)'!R42</f>
        <v>67.488858075653525</v>
      </c>
      <c r="Y39" s="149">
        <f>'AMPTS_data (gas_gVS)'!X42-'AMPTS_data (gas_gVS)'!R42</f>
        <v>75.327045020383821</v>
      </c>
      <c r="Z39" s="149">
        <f>'AMPTS_data (gas_gVS)'!Y42-'AMPTS_data (gas_gVS)'!R42</f>
        <v>92.873582562247449</v>
      </c>
      <c r="AA39" s="149">
        <f>'AMPTS_data (gas_gVS)'!Z42-'AMPTS_data (gas_gVS)'!R42</f>
        <v>86.170695076006183</v>
      </c>
      <c r="AB39" s="149">
        <f>'AMPTS_data (gas_gVS)'!AA42-'AMPTS_data (gas_gVS)'!R42</f>
        <v>65.906512469118624</v>
      </c>
      <c r="AC39" s="149">
        <f>'AMPTS_data (gas_gVS)'!AB42-'AMPTS_data (gas_gVS)'!R42</f>
        <v>74.302906933272581</v>
      </c>
      <c r="AD39" s="149">
        <f>'AMPTS_data (gas_gVS)'!AC42-'AMPTS_data (gas_gVS)'!R42</f>
        <v>79.605762494234213</v>
      </c>
      <c r="AE39" s="149">
        <f>'AMPTS_data (gas_gVS)'!AD42-'AMPTS_data (gas_gVS)'!R42</f>
        <v>68.839504094185912</v>
      </c>
      <c r="AF39" s="149">
        <f>'AMPTS_data (gas_gVS)'!AE42-'AMPTS_data (gas_gVS)'!R42</f>
        <v>75.48169760238406</v>
      </c>
      <c r="AH39" s="19">
        <v>18.5</v>
      </c>
      <c r="AI39" s="19">
        <v>37.1</v>
      </c>
      <c r="AJ39" s="19">
        <v>41.9</v>
      </c>
      <c r="AK39" s="19">
        <v>42.8</v>
      </c>
      <c r="AL39" s="19">
        <v>51.7</v>
      </c>
      <c r="AM39" s="19">
        <v>55.3</v>
      </c>
      <c r="AN39" s="19">
        <v>53.9</v>
      </c>
      <c r="AO39" s="19">
        <v>66.7</v>
      </c>
      <c r="AP39" s="19">
        <v>66.2</v>
      </c>
      <c r="AQ39" s="19">
        <v>66.400000000000006</v>
      </c>
      <c r="AR39" s="19">
        <v>62.5</v>
      </c>
      <c r="AS39" s="19">
        <v>63.7</v>
      </c>
      <c r="AT39" s="19">
        <v>62.9</v>
      </c>
      <c r="AU39" s="137">
        <f t="shared" si="5"/>
        <v>42.349999999999994</v>
      </c>
      <c r="AV39" s="137">
        <f>AVERAGE(AP39:AR39)</f>
        <v>65.033333333333346</v>
      </c>
      <c r="AW39" s="137">
        <f>AVERAGE(AR39:AT39)</f>
        <v>63.033333333333331</v>
      </c>
      <c r="AX39" s="137">
        <f>STDEV(AJ39:AK39)</f>
        <v>0.63639610306789174</v>
      </c>
      <c r="AY39" s="137">
        <f>STDEV(AO39:AQ39)</f>
        <v>0.25166114784235816</v>
      </c>
      <c r="AZ39" s="137">
        <f>STDEV(AR39:AT39)</f>
        <v>0.61101009266078032</v>
      </c>
    </row>
    <row r="40" spans="1:52" x14ac:dyDescent="0.3">
      <c r="A40" s="143">
        <v>35</v>
      </c>
      <c r="B40" s="137">
        <f t="shared" si="0"/>
        <v>91.214241146885101</v>
      </c>
      <c r="C40" s="137">
        <f t="shared" si="1"/>
        <v>153.43842448689</v>
      </c>
      <c r="D40" s="137">
        <f t="shared" si="2"/>
        <v>202.81981376915974</v>
      </c>
      <c r="E40" s="137">
        <f t="shared" si="3"/>
        <v>168.69416936196481</v>
      </c>
      <c r="F40" s="137">
        <f t="shared" si="6"/>
        <v>0.16715649016272099</v>
      </c>
      <c r="G40" s="137">
        <f t="shared" si="7"/>
        <v>4.8057907879801265</v>
      </c>
      <c r="H40" s="137">
        <f t="shared" si="8"/>
        <v>16.669049272355601</v>
      </c>
      <c r="I40" s="137">
        <f t="shared" si="4"/>
        <v>2.1799958326284066</v>
      </c>
      <c r="J40" s="139">
        <v>91.096043659171698</v>
      </c>
      <c r="K40" s="139">
        <v>91.332438634598503</v>
      </c>
      <c r="L40" s="139">
        <v>148.3155605338136</v>
      </c>
      <c r="M40" s="139">
        <v>154.15247350731499</v>
      </c>
      <c r="N40" s="139">
        <v>157.84723941954138</v>
      </c>
      <c r="O40" s="139">
        <v>192.39884576618292</v>
      </c>
      <c r="P40" s="139">
        <v>222.04492488145343</v>
      </c>
      <c r="Q40" s="139">
        <v>194.01567065984281</v>
      </c>
      <c r="R40" s="139">
        <v>171.02990737019428</v>
      </c>
      <c r="S40" s="139">
        <v>168.33909048941015</v>
      </c>
      <c r="T40" s="139">
        <v>166.71351022629003</v>
      </c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U40" s="137"/>
      <c r="AV40" s="137"/>
      <c r="AW40" s="137"/>
      <c r="AX40" s="137"/>
      <c r="AY40" s="137"/>
      <c r="AZ40" s="137"/>
    </row>
    <row r="41" spans="1:52" x14ac:dyDescent="0.3">
      <c r="A41" s="143">
        <v>36</v>
      </c>
      <c r="B41" s="137">
        <f t="shared" si="0"/>
        <v>87.844558441587679</v>
      </c>
      <c r="C41" s="137">
        <f t="shared" si="1"/>
        <v>145.88254640512216</v>
      </c>
      <c r="D41" s="137">
        <f t="shared" si="2"/>
        <v>194.28103318983983</v>
      </c>
      <c r="E41" s="137">
        <f t="shared" si="3"/>
        <v>161.67677526252143</v>
      </c>
      <c r="F41" s="137">
        <f t="shared" si="6"/>
        <v>2.1380872432593292</v>
      </c>
      <c r="G41" s="137">
        <f t="shared" si="7"/>
        <v>4.6102906178893486</v>
      </c>
      <c r="H41" s="137">
        <f t="shared" si="8"/>
        <v>16.364007334637638</v>
      </c>
      <c r="I41" s="137">
        <f t="shared" si="4"/>
        <v>2.8088767757637521</v>
      </c>
      <c r="J41" s="139">
        <v>86.332702453110556</v>
      </c>
      <c r="K41" s="139">
        <v>89.356414430064802</v>
      </c>
      <c r="L41" s="139">
        <v>140.96808119813417</v>
      </c>
      <c r="M41" s="139">
        <v>146.56754782212352</v>
      </c>
      <c r="N41" s="139">
        <v>150.11201019510875</v>
      </c>
      <c r="O41" s="139">
        <v>183.26925180906164</v>
      </c>
      <c r="P41" s="139">
        <v>213.08490264260234</v>
      </c>
      <c r="Q41" s="139">
        <v>186.48894511785551</v>
      </c>
      <c r="R41" s="139">
        <v>164.71821888378494</v>
      </c>
      <c r="S41" s="139">
        <v>161.13176051111978</v>
      </c>
      <c r="T41" s="139">
        <v>159.18034639265952</v>
      </c>
      <c r="V41" s="149">
        <f>'AMPTS_data (gas_gVS)'!U44-'AMPTS_data (gas_gVS)'!Q44</f>
        <v>46.255625930121226</v>
      </c>
      <c r="W41" s="149">
        <f>'AMPTS_data (gas_gVS)'!V44-'AMPTS_data (gas_gVS)'!Q44</f>
        <v>50.140437883179111</v>
      </c>
      <c r="X41" s="149">
        <f>'AMPTS_data (gas_gVS)'!W44-'AMPTS_data (gas_gVS)'!R44</f>
        <v>92.478125415694919</v>
      </c>
      <c r="Y41" s="149">
        <f>'AMPTS_data (gas_gVS)'!X44-'AMPTS_data (gas_gVS)'!R44</f>
        <v>101.8803466091009</v>
      </c>
      <c r="Z41" s="149">
        <f>'AMPTS_data (gas_gVS)'!Y44-'AMPTS_data (gas_gVS)'!R44</f>
        <v>98.845850059428855</v>
      </c>
      <c r="AA41" s="149">
        <f>'AMPTS_data (gas_gVS)'!Z44-'AMPTS_data (gas_gVS)'!R44</f>
        <v>135.79874051965254</v>
      </c>
      <c r="AB41" s="149">
        <f>'AMPTS_data (gas_gVS)'!AA44-'AMPTS_data (gas_gVS)'!R44</f>
        <v>135.52199808069508</v>
      </c>
      <c r="AC41" s="149">
        <f>'AMPTS_data (gas_gVS)'!AB44-'AMPTS_data (gas_gVS)'!R44</f>
        <v>138.49226594845666</v>
      </c>
      <c r="AD41" s="149">
        <f>'AMPTS_data (gas_gVS)'!AC44-'AMPTS_data (gas_gVS)'!R44</f>
        <v>120.90710461928509</v>
      </c>
      <c r="AE41" s="149">
        <f>'AMPTS_data (gas_gVS)'!AD44-'AMPTS_data (gas_gVS)'!R44</f>
        <v>123.8761881998557</v>
      </c>
      <c r="AF41" s="149">
        <f>'AMPTS_data (gas_gVS)'!AE44-'AMPTS_data (gas_gVS)'!R44</f>
        <v>121.28679325212458</v>
      </c>
      <c r="AH41" s="19">
        <v>0</v>
      </c>
      <c r="AI41" s="19">
        <v>0</v>
      </c>
      <c r="AJ41" s="19">
        <v>41.6</v>
      </c>
      <c r="AK41" s="19">
        <v>43.9</v>
      </c>
      <c r="AL41" s="19">
        <v>53.8</v>
      </c>
      <c r="AM41" s="19">
        <v>57.4</v>
      </c>
      <c r="AN41" s="19">
        <v>54.6</v>
      </c>
      <c r="AO41" s="19">
        <v>63.4</v>
      </c>
      <c r="AP41" s="19">
        <v>63.6</v>
      </c>
      <c r="AQ41" s="19">
        <v>63.7</v>
      </c>
      <c r="AR41" s="19">
        <v>61.8</v>
      </c>
      <c r="AS41" s="19">
        <v>64.5</v>
      </c>
      <c r="AT41" s="19">
        <v>63.8</v>
      </c>
      <c r="AU41" s="137">
        <f t="shared" si="5"/>
        <v>42.75</v>
      </c>
      <c r="AV41" s="137">
        <f>AVERAGE(AP41:AR41)</f>
        <v>63.033333333333339</v>
      </c>
      <c r="AW41" s="137">
        <f>AVERAGE(AR41:AT41)</f>
        <v>63.366666666666667</v>
      </c>
      <c r="AX41" s="137">
        <f>STDEV(AJ41:AK41)</f>
        <v>1.6263455967290572</v>
      </c>
      <c r="AY41" s="137">
        <f>STDEV(AO41:AQ41)</f>
        <v>0.15275252316519683</v>
      </c>
      <c r="AZ41" s="137">
        <f>STDEV(AR41:AT41)</f>
        <v>1.4011899704655812</v>
      </c>
    </row>
    <row r="42" spans="1:52" x14ac:dyDescent="0.3">
      <c r="A42" s="143">
        <v>37</v>
      </c>
      <c r="B42" s="137">
        <f t="shared" si="0"/>
        <v>90.571550601290753</v>
      </c>
      <c r="C42" s="137">
        <f t="shared" si="1"/>
        <v>152.34829896874155</v>
      </c>
      <c r="D42" s="137">
        <f t="shared" si="2"/>
        <v>205.90941561351528</v>
      </c>
      <c r="E42" s="137">
        <f t="shared" si="3"/>
        <v>169.16909670720554</v>
      </c>
      <c r="F42" s="137">
        <f t="shared" si="6"/>
        <v>2.1400669536697601</v>
      </c>
      <c r="G42" s="137">
        <f t="shared" si="7"/>
        <v>3.1793746508057792</v>
      </c>
      <c r="H42" s="137">
        <f t="shared" si="8"/>
        <v>20.928733915192804</v>
      </c>
      <c r="I42" s="137">
        <f t="shared" si="4"/>
        <v>2.0847061901608472</v>
      </c>
      <c r="J42" s="139">
        <v>89.058294746157628</v>
      </c>
      <c r="K42" s="139">
        <v>92.084806456423877</v>
      </c>
      <c r="L42" s="139">
        <v>149.30032263641669</v>
      </c>
      <c r="M42" s="139">
        <v>152.10005594841135</v>
      </c>
      <c r="N42" s="139">
        <v>155.64451832139659</v>
      </c>
      <c r="O42" s="139">
        <v>191.82827164561573</v>
      </c>
      <c r="P42" s="139">
        <v>229.95889531399425</v>
      </c>
      <c r="Q42" s="139">
        <v>195.94107988093589</v>
      </c>
      <c r="R42" s="139">
        <v>171.09064700367122</v>
      </c>
      <c r="S42" s="139">
        <v>169.4640019494023</v>
      </c>
      <c r="T42" s="139">
        <v>166.9526411685431</v>
      </c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U42" s="137"/>
      <c r="AV42" s="137"/>
      <c r="AW42" s="137"/>
      <c r="AX42" s="137"/>
      <c r="AY42" s="137"/>
      <c r="AZ42" s="137"/>
    </row>
    <row r="43" spans="1:52" x14ac:dyDescent="0.3">
      <c r="A43" s="143">
        <v>38</v>
      </c>
      <c r="B43" s="137">
        <f t="shared" si="0"/>
        <v>87.349868879669259</v>
      </c>
      <c r="C43" s="137">
        <f t="shared" si="1"/>
        <v>146.00593550776287</v>
      </c>
      <c r="D43" s="137">
        <f t="shared" si="2"/>
        <v>197.76618592820952</v>
      </c>
      <c r="E43" s="137">
        <f t="shared" si="3"/>
        <v>163.96901453146401</v>
      </c>
      <c r="F43" s="137">
        <f t="shared" si="6"/>
        <v>0.31007875440314325</v>
      </c>
      <c r="G43" s="137">
        <f t="shared" si="7"/>
        <v>2.0799007257464175</v>
      </c>
      <c r="H43" s="137">
        <f t="shared" si="8"/>
        <v>20.793765690766584</v>
      </c>
      <c r="I43" s="137">
        <f t="shared" si="4"/>
        <v>2.4217548847526151</v>
      </c>
      <c r="J43" s="139">
        <v>87.130610089728918</v>
      </c>
      <c r="K43" s="139">
        <v>87.5691276696096</v>
      </c>
      <c r="L43" s="139">
        <v>144.82669089111033</v>
      </c>
      <c r="M43" s="139">
        <v>144.78364622069259</v>
      </c>
      <c r="N43" s="139">
        <v>148.40746941148569</v>
      </c>
      <c r="O43" s="139">
        <v>184.12647498250263</v>
      </c>
      <c r="P43" s="139">
        <v>221.69888469464436</v>
      </c>
      <c r="Q43" s="139">
        <v>187.47319810748152</v>
      </c>
      <c r="R43" s="139">
        <v>165.71949779511857</v>
      </c>
      <c r="S43" s="139">
        <v>164.98235781421485</v>
      </c>
      <c r="T43" s="139">
        <v>161.20518798505859</v>
      </c>
      <c r="V43" s="149">
        <f>'AMPTS_data (gas_gVS)'!U46-'AMPTS_data (gas_gVS)'!Q46</f>
        <v>46.603738282468662</v>
      </c>
      <c r="W43" s="149">
        <f>'AMPTS_data (gas_gVS)'!V46-'AMPTS_data (gas_gVS)'!Q46</f>
        <v>46.78572307811914</v>
      </c>
      <c r="X43" s="149">
        <f>'AMPTS_data (gas_gVS)'!W46-'AMPTS_data (gas_gVS)'!R46</f>
        <v>91.723457746447892</v>
      </c>
      <c r="Y43" s="149">
        <f>'AMPTS_data (gas_gVS)'!X46-'AMPTS_data (gas_gVS)'!R46</f>
        <v>101.90959159877116</v>
      </c>
      <c r="Z43" s="149">
        <f>'AMPTS_data (gas_gVS)'!Y46-'AMPTS_data (gas_gVS)'!R46</f>
        <v>98.439147329844076</v>
      </c>
      <c r="AA43" s="149">
        <f>'AMPTS_data (gas_gVS)'!Z46-'AMPTS_data (gas_gVS)'!R46</f>
        <v>139.3330585066544</v>
      </c>
      <c r="AB43" s="149">
        <f>'AMPTS_data (gas_gVS)'!AA46-'AMPTS_data (gas_gVS)'!R46</f>
        <v>139.22689958823665</v>
      </c>
      <c r="AC43" s="149">
        <f>'AMPTS_data (gas_gVS)'!AB46-'AMPTS_data (gas_gVS)'!R46</f>
        <v>137.5618026024674</v>
      </c>
      <c r="AD43" s="149">
        <f>'AMPTS_data (gas_gVS)'!AC46-'AMPTS_data (gas_gVS)'!R46</f>
        <v>134.11989156944344</v>
      </c>
      <c r="AE43" s="149">
        <f>'AMPTS_data (gas_gVS)'!AD46-'AMPTS_data (gas_gVS)'!R46</f>
        <v>127.92785654343041</v>
      </c>
      <c r="AF43" s="149">
        <f>'AMPTS_data (gas_gVS)'!AE46-'AMPTS_data (gas_gVS)'!R46</f>
        <v>128.35160980135782</v>
      </c>
      <c r="AH43" s="19">
        <v>0</v>
      </c>
      <c r="AI43" s="19">
        <v>0</v>
      </c>
      <c r="AJ43" s="19">
        <v>41.5</v>
      </c>
      <c r="AK43" s="19">
        <v>41.5</v>
      </c>
      <c r="AL43" s="19">
        <v>52.1</v>
      </c>
      <c r="AM43" s="19">
        <v>57.9</v>
      </c>
      <c r="AN43" s="19">
        <v>54.8</v>
      </c>
      <c r="AO43" s="19">
        <v>64.7</v>
      </c>
      <c r="AP43" s="19">
        <v>62.8</v>
      </c>
      <c r="AQ43" s="19">
        <v>62.9</v>
      </c>
      <c r="AR43" s="19">
        <v>68.099999999999994</v>
      </c>
      <c r="AS43" s="19">
        <v>65.2</v>
      </c>
      <c r="AT43" s="19">
        <v>66.7</v>
      </c>
      <c r="AU43" s="137">
        <f t="shared" si="5"/>
        <v>41.5</v>
      </c>
      <c r="AV43" s="137">
        <f>AVERAGE(AP43:AR43)</f>
        <v>64.599999999999994</v>
      </c>
      <c r="AW43" s="137">
        <f>AVERAGE(AR43:AT43)</f>
        <v>66.666666666666671</v>
      </c>
      <c r="AX43" s="137">
        <f>STDEV(AJ43:AK43)</f>
        <v>0</v>
      </c>
      <c r="AY43" s="137">
        <f>STDEV(AO43:AQ43)</f>
        <v>1.0692676621563655</v>
      </c>
      <c r="AZ43" s="137">
        <f>STDEV(AR43:AT43)</f>
        <v>1.450287327853802</v>
      </c>
    </row>
    <row r="44" spans="1:52" x14ac:dyDescent="0.3">
      <c r="A44" s="143">
        <v>39</v>
      </c>
      <c r="B44" s="137">
        <f t="shared" si="0"/>
        <v>91.260869455622696</v>
      </c>
      <c r="C44" s="137">
        <f t="shared" si="1"/>
        <v>149.95773884421644</v>
      </c>
      <c r="D44" s="137">
        <f t="shared" si="2"/>
        <v>208.77530125267344</v>
      </c>
      <c r="E44" s="137">
        <f t="shared" si="3"/>
        <v>173.16060972730983</v>
      </c>
      <c r="F44" s="137">
        <f t="shared" si="6"/>
        <v>1.5941472158885435</v>
      </c>
      <c r="G44" s="137">
        <f t="shared" si="7"/>
        <v>3.3918553315599942</v>
      </c>
      <c r="H44" s="137">
        <f t="shared" si="8"/>
        <v>20.60283658308283</v>
      </c>
      <c r="I44" s="137">
        <f t="shared" si="4"/>
        <v>0.68657458109738922</v>
      </c>
      <c r="J44" s="139">
        <v>92.388101762187148</v>
      </c>
      <c r="K44" s="139">
        <v>90.133637149058259</v>
      </c>
      <c r="L44" s="139">
        <v>146.17518843125796</v>
      </c>
      <c r="M44" s="139">
        <v>152.72873950235814</v>
      </c>
      <c r="N44" s="139">
        <v>150.96928859903321</v>
      </c>
      <c r="O44" s="139">
        <v>195.81645459051111</v>
      </c>
      <c r="P44" s="139">
        <v>232.53269018040805</v>
      </c>
      <c r="Q44" s="139">
        <v>197.97675898710122</v>
      </c>
      <c r="R44" s="139">
        <v>173.66459107678412</v>
      </c>
      <c r="S44" s="139">
        <v>173.43860655709102</v>
      </c>
      <c r="T44" s="139">
        <v>172.3786315480543</v>
      </c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U44" s="137"/>
      <c r="AV44" s="137"/>
      <c r="AW44" s="137"/>
      <c r="AX44" s="137"/>
      <c r="AY44" s="137"/>
      <c r="AZ44" s="137"/>
    </row>
    <row r="45" spans="1:52" x14ac:dyDescent="0.3">
      <c r="A45" s="143">
        <v>40</v>
      </c>
      <c r="B45" s="137">
        <f t="shared" si="0"/>
        <v>88.060809919382763</v>
      </c>
      <c r="C45" s="137">
        <f t="shared" si="1"/>
        <v>143.04002577919599</v>
      </c>
      <c r="D45" s="137">
        <f t="shared" si="2"/>
        <v>201.07148372041706</v>
      </c>
      <c r="E45" s="137">
        <f t="shared" si="3"/>
        <v>165.8213823263599</v>
      </c>
      <c r="F45" s="137">
        <f t="shared" si="6"/>
        <v>0.29658301798600339</v>
      </c>
      <c r="G45" s="137">
        <f t="shared" si="7"/>
        <v>3.2426061425718169</v>
      </c>
      <c r="H45" s="137">
        <f t="shared" si="8"/>
        <v>20.407926302084128</v>
      </c>
      <c r="I45" s="137">
        <f t="shared" si="4"/>
        <v>1.2689262484050323</v>
      </c>
      <c r="J45" s="139">
        <v>87.851094056180088</v>
      </c>
      <c r="K45" s="139">
        <v>88.270525782585437</v>
      </c>
      <c r="L45" s="139">
        <v>139.42566349486358</v>
      </c>
      <c r="M45" s="139">
        <v>145.69383762836557</v>
      </c>
      <c r="N45" s="139">
        <v>144.00057621435883</v>
      </c>
      <c r="O45" s="139">
        <v>189.00145792208195</v>
      </c>
      <c r="P45" s="139">
        <v>224.63416942209724</v>
      </c>
      <c r="Q45" s="139">
        <v>189.57882381707199</v>
      </c>
      <c r="R45" s="139">
        <v>167.13663736965563</v>
      </c>
      <c r="S45" s="139">
        <v>165.72299710658581</v>
      </c>
      <c r="T45" s="139">
        <v>164.60451250283822</v>
      </c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U45" s="137"/>
      <c r="AV45" s="137"/>
      <c r="AW45" s="137"/>
      <c r="AX45" s="137"/>
      <c r="AY45" s="137"/>
      <c r="AZ45" s="137"/>
    </row>
    <row r="46" spans="1:52" x14ac:dyDescent="0.3">
      <c r="A46" s="143">
        <v>41</v>
      </c>
      <c r="B46" s="137">
        <f t="shared" si="0"/>
        <v>89.624951676846678</v>
      </c>
      <c r="C46" s="137">
        <f t="shared" si="1"/>
        <v>144.15539284997109</v>
      </c>
      <c r="D46" s="137">
        <f t="shared" si="2"/>
        <v>203.55809114365664</v>
      </c>
      <c r="E46" s="137">
        <f t="shared" si="3"/>
        <v>169.29885769995678</v>
      </c>
      <c r="F46" s="137">
        <f t="shared" si="6"/>
        <v>1.7941441828782374</v>
      </c>
      <c r="G46" s="137">
        <f t="shared" si="7"/>
        <v>1.8214819853160262</v>
      </c>
      <c r="H46" s="137">
        <f t="shared" si="8"/>
        <v>18.754131737899069</v>
      </c>
      <c r="I46" s="137">
        <f t="shared" si="4"/>
        <v>1.9354096753340755</v>
      </c>
      <c r="J46" s="139">
        <v>88.356300158707086</v>
      </c>
      <c r="K46" s="139">
        <v>90.893603194986284</v>
      </c>
      <c r="L46" s="139">
        <v>142.29470395669969</v>
      </c>
      <c r="M46" s="139">
        <v>145.93495708834104</v>
      </c>
      <c r="N46" s="139">
        <v>144.23651750487252</v>
      </c>
      <c r="O46" s="139">
        <v>192.98380481820377</v>
      </c>
      <c r="P46" s="139">
        <v>225.21153531708731</v>
      </c>
      <c r="Q46" s="139">
        <v>192.47893329567884</v>
      </c>
      <c r="R46" s="139">
        <v>171.04390080858147</v>
      </c>
      <c r="S46" s="139">
        <v>169.63543871497342</v>
      </c>
      <c r="T46" s="139">
        <v>167.21723357631549</v>
      </c>
      <c r="V46" s="149">
        <f>'AMPTS_data (gas_gVS)'!U49-'AMPTS_data (gas_gVS)'!Q49</f>
        <v>43.117444401307061</v>
      </c>
      <c r="W46" s="149">
        <f>'AMPTS_data (gas_gVS)'!V49-'AMPTS_data (gas_gVS)'!Q49</f>
        <v>44.631261530784776</v>
      </c>
      <c r="X46" s="149">
        <f>'AMPTS_data (gas_gVS)'!W49-'AMPTS_data (gas_gVS)'!R49</f>
        <v>80.260096440165228</v>
      </c>
      <c r="Y46" s="149">
        <f>'AMPTS_data (gas_gVS)'!X49-'AMPTS_data (gas_gVS)'!R49</f>
        <v>91.02462528425751</v>
      </c>
      <c r="Z46" s="149">
        <f>'AMPTS_data (gas_gVS)'!Y49-'AMPTS_data (gas_gVS)'!R49</f>
        <v>82.497109662100769</v>
      </c>
      <c r="AA46" s="149">
        <f>'AMPTS_data (gas_gVS)'!Z49-'AMPTS_data (gas_gVS)'!R49</f>
        <v>131.22595492489384</v>
      </c>
      <c r="AB46" s="149">
        <f>'AMPTS_data (gas_gVS)'!AA49-'AMPTS_data (gas_gVS)'!R49</f>
        <v>128.89088011877558</v>
      </c>
      <c r="AC46" s="149">
        <f>'AMPTS_data (gas_gVS)'!AB49-'AMPTS_data (gas_gVS)'!R49</f>
        <v>127.77119417971285</v>
      </c>
      <c r="AD46" s="149">
        <f>'AMPTS_data (gas_gVS)'!AC49-'AMPTS_data (gas_gVS)'!R49</f>
        <v>116.43426271605962</v>
      </c>
      <c r="AE46" s="149">
        <f>'AMPTS_data (gas_gVS)'!AD49-'AMPTS_data (gas_gVS)'!R49</f>
        <v>119.58235155303528</v>
      </c>
      <c r="AF46" s="149">
        <f>'AMPTS_data (gas_gVS)'!AE49-'AMPTS_data (gas_gVS)'!R49</f>
        <v>112.06165072109775</v>
      </c>
      <c r="AH46" s="19">
        <v>15.4</v>
      </c>
      <c r="AI46" s="19">
        <v>31.05</v>
      </c>
      <c r="AJ46" s="19">
        <v>41.3</v>
      </c>
      <c r="AK46" s="19">
        <v>41.7</v>
      </c>
      <c r="AL46" s="19">
        <v>51.8</v>
      </c>
      <c r="AM46" s="19">
        <v>56.8</v>
      </c>
      <c r="AN46" s="19">
        <v>52.5</v>
      </c>
      <c r="AO46" s="19">
        <v>62.8</v>
      </c>
      <c r="AP46" s="19">
        <v>61.6</v>
      </c>
      <c r="AQ46" s="19">
        <v>61.4</v>
      </c>
      <c r="AR46" s="19">
        <v>62.3</v>
      </c>
      <c r="AS46" s="19">
        <v>64.3</v>
      </c>
      <c r="AT46" s="19">
        <v>61.3</v>
      </c>
      <c r="AU46" s="137">
        <f t="shared" si="5"/>
        <v>41.5</v>
      </c>
      <c r="AV46" s="137">
        <f>AVERAGE(AP46:AR46)</f>
        <v>61.766666666666673</v>
      </c>
      <c r="AW46" s="137">
        <f>AVERAGE(AR46:AT46)</f>
        <v>62.633333333333326</v>
      </c>
      <c r="AX46" s="137">
        <f>STDEV(AJ46:AK46)</f>
        <v>0.28284271247462306</v>
      </c>
      <c r="AY46" s="137">
        <f>STDEV(AO46:AQ46)</f>
        <v>0.75718777944003501</v>
      </c>
      <c r="AZ46" s="137">
        <f>STDEV(AR46:AT46)</f>
        <v>1.5275252316519468</v>
      </c>
    </row>
    <row r="47" spans="1:52" s="154" customFormat="1" x14ac:dyDescent="0.3">
      <c r="A47" s="151">
        <v>42</v>
      </c>
      <c r="B47" s="152">
        <f t="shared" si="0"/>
        <v>90.412368015041466</v>
      </c>
      <c r="C47" s="152">
        <f t="shared" si="1"/>
        <v>155.36746649064986</v>
      </c>
      <c r="D47" s="152">
        <f t="shared" si="2"/>
        <v>215.63792561213154</v>
      </c>
      <c r="E47" s="152">
        <f t="shared" si="3"/>
        <v>182.14636986231892</v>
      </c>
      <c r="F47" s="137">
        <f t="shared" si="6"/>
        <v>0.70301159818903347</v>
      </c>
      <c r="G47" s="137">
        <f t="shared" si="7"/>
        <v>0.85459146682883558</v>
      </c>
      <c r="H47" s="137">
        <f t="shared" si="8"/>
        <v>16.239097402948335</v>
      </c>
      <c r="I47" s="137">
        <f t="shared" si="4"/>
        <v>2.4670137480708396</v>
      </c>
      <c r="J47" s="153">
        <v>89.915263746709201</v>
      </c>
      <c r="K47" s="153">
        <v>90.909472283373717</v>
      </c>
      <c r="L47" s="153">
        <v>155.25699887546492</v>
      </c>
      <c r="M47" s="153">
        <v>156.27192008997659</v>
      </c>
      <c r="N47" s="153">
        <v>154.57348050650808</v>
      </c>
      <c r="O47" s="153">
        <v>204.59459750744074</v>
      </c>
      <c r="P47" s="153">
        <v>234.28368821415086</v>
      </c>
      <c r="Q47" s="153">
        <v>208.03549111480302</v>
      </c>
      <c r="R47" s="153">
        <v>181.39380923387151</v>
      </c>
      <c r="S47" s="153">
        <v>184.90201904423711</v>
      </c>
      <c r="T47" s="153">
        <v>180.14328130884817</v>
      </c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U47" s="137"/>
      <c r="AV47" s="137"/>
      <c r="AW47" s="137"/>
      <c r="AX47" s="137"/>
      <c r="AY47" s="137"/>
      <c r="AZ47" s="137"/>
    </row>
    <row r="48" spans="1:52" x14ac:dyDescent="0.3">
      <c r="A48" s="143">
        <v>43</v>
      </c>
      <c r="B48" s="137">
        <f t="shared" si="0"/>
        <v>87.963400286045072</v>
      </c>
      <c r="C48" s="137">
        <f t="shared" si="1"/>
        <v>148.57436074432118</v>
      </c>
      <c r="D48" s="137">
        <f t="shared" si="2"/>
        <v>208.11575082977183</v>
      </c>
      <c r="E48" s="137">
        <f t="shared" si="3"/>
        <v>176.92251190206488</v>
      </c>
      <c r="F48" s="137">
        <f t="shared" si="6"/>
        <v>1.7502692155972015</v>
      </c>
      <c r="G48" s="137">
        <f t="shared" si="7"/>
        <v>0.82265099459310109</v>
      </c>
      <c r="H48" s="137">
        <f t="shared" si="8"/>
        <v>17.528555085189215</v>
      </c>
      <c r="I48" s="137">
        <f t="shared" si="4"/>
        <v>2.5002879707989463</v>
      </c>
      <c r="J48" s="139">
        <v>86.725773054794232</v>
      </c>
      <c r="K48" s="139">
        <v>89.201027517295913</v>
      </c>
      <c r="L48" s="139">
        <v>148.49368208744528</v>
      </c>
      <c r="M48" s="139">
        <v>149.43437859184363</v>
      </c>
      <c r="N48" s="139">
        <v>147.79502155367464</v>
      </c>
      <c r="O48" s="139">
        <v>196.69127805285123</v>
      </c>
      <c r="P48" s="139">
        <v>228.29731027432436</v>
      </c>
      <c r="Q48" s="139">
        <v>199.35866416213983</v>
      </c>
      <c r="R48" s="139">
        <v>176.89922321760582</v>
      </c>
      <c r="S48" s="139">
        <v>179.43436286871645</v>
      </c>
      <c r="T48" s="139">
        <v>174.43394961987229</v>
      </c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U48" s="137"/>
      <c r="AV48" s="137"/>
      <c r="AW48" s="137"/>
      <c r="AX48" s="137"/>
      <c r="AY48" s="137"/>
      <c r="AZ48" s="137"/>
    </row>
    <row r="49" spans="1:52" x14ac:dyDescent="0.3">
      <c r="A49" s="143">
        <v>44</v>
      </c>
      <c r="B49" s="137">
        <f t="shared" si="0"/>
        <v>89.510702353662651</v>
      </c>
      <c r="C49" s="137">
        <f t="shared" si="1"/>
        <v>154.38473967603571</v>
      </c>
      <c r="D49" s="137">
        <f t="shared" si="2"/>
        <v>218.14919382365929</v>
      </c>
      <c r="E49" s="137">
        <f t="shared" si="3"/>
        <v>182.69130389724538</v>
      </c>
      <c r="F49" s="137">
        <f t="shared" si="6"/>
        <v>0.41463030813039364</v>
      </c>
      <c r="G49" s="137">
        <f t="shared" si="7"/>
        <v>2.206034074303489</v>
      </c>
      <c r="H49" s="137">
        <f t="shared" si="8"/>
        <v>19.603957167884271</v>
      </c>
      <c r="I49" s="137">
        <f t="shared" si="4"/>
        <v>1.99646352120158</v>
      </c>
      <c r="J49" s="139">
        <v>89.80389025622712</v>
      </c>
      <c r="K49" s="139">
        <v>89.217514451098182</v>
      </c>
      <c r="L49" s="139">
        <v>153.49561097293952</v>
      </c>
      <c r="M49" s="139">
        <v>156.89659064268727</v>
      </c>
      <c r="N49" s="139">
        <v>152.76201741248036</v>
      </c>
      <c r="O49" s="139">
        <v>206.80091448344723</v>
      </c>
      <c r="P49" s="139">
        <v>240.78586731547452</v>
      </c>
      <c r="Q49" s="139">
        <v>206.86079967205615</v>
      </c>
      <c r="R49" s="139">
        <v>183.62534649179827</v>
      </c>
      <c r="S49" s="139">
        <v>184.04953324444477</v>
      </c>
      <c r="T49" s="139">
        <v>180.39903195549317</v>
      </c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U49" s="137"/>
      <c r="AV49" s="137"/>
      <c r="AW49" s="137"/>
      <c r="AX49" s="137"/>
      <c r="AY49" s="137"/>
      <c r="AZ49" s="137"/>
    </row>
    <row r="50" spans="1:52" x14ac:dyDescent="0.3">
      <c r="A50" s="143">
        <v>45</v>
      </c>
      <c r="B50" s="137">
        <f t="shared" si="0"/>
        <v>86.953005461388841</v>
      </c>
      <c r="C50" s="137">
        <f t="shared" si="1"/>
        <v>147.86350897201294</v>
      </c>
      <c r="D50" s="137">
        <f t="shared" si="2"/>
        <v>210.36317359853092</v>
      </c>
      <c r="E50" s="137">
        <f t="shared" si="3"/>
        <v>176.30340501351256</v>
      </c>
      <c r="F50" s="137">
        <f t="shared" si="6"/>
        <v>0.93305425063561798</v>
      </c>
      <c r="G50" s="137">
        <f t="shared" si="7"/>
        <v>2.1221364236304785</v>
      </c>
      <c r="H50" s="137">
        <f t="shared" si="8"/>
        <v>21.148702188166862</v>
      </c>
      <c r="I50" s="137">
        <f t="shared" si="4"/>
        <v>1.3320346765288733</v>
      </c>
      <c r="J50" s="139">
        <v>86.293236473549456</v>
      </c>
      <c r="K50" s="139">
        <v>87.612774449228212</v>
      </c>
      <c r="L50" s="139">
        <v>147.02796211515067</v>
      </c>
      <c r="M50" s="139">
        <v>150.27624081805328</v>
      </c>
      <c r="N50" s="139">
        <v>146.28632398283486</v>
      </c>
      <c r="O50" s="139">
        <v>198.43456109829984</v>
      </c>
      <c r="P50" s="139">
        <v>234.78144303025792</v>
      </c>
      <c r="Q50" s="139">
        <v>197.87351666703495</v>
      </c>
      <c r="R50" s="139">
        <v>177.52421843261678</v>
      </c>
      <c r="S50" s="139">
        <v>176.50326204267554</v>
      </c>
      <c r="T50" s="139">
        <v>174.88273456524527</v>
      </c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U50" s="137"/>
      <c r="AV50" s="137"/>
      <c r="AW50" s="137"/>
      <c r="AX50" s="137"/>
      <c r="AY50" s="137"/>
      <c r="AZ50" s="137"/>
    </row>
    <row r="51" spans="1:52" x14ac:dyDescent="0.3">
      <c r="A51" s="143">
        <v>46</v>
      </c>
      <c r="B51" s="137">
        <f t="shared" si="0"/>
        <v>90.721600157297786</v>
      </c>
      <c r="C51" s="137">
        <f t="shared" si="1"/>
        <v>150.71308238924055</v>
      </c>
      <c r="D51" s="137">
        <f t="shared" si="2"/>
        <v>217.09102836433445</v>
      </c>
      <c r="E51" s="137">
        <f t="shared" si="3"/>
        <v>190.16919419484654</v>
      </c>
      <c r="F51" s="137">
        <f t="shared" si="6"/>
        <v>1.0079710152851862</v>
      </c>
      <c r="G51" s="137">
        <f t="shared" si="7"/>
        <v>1.9966725523749393</v>
      </c>
      <c r="H51" s="137">
        <f t="shared" si="8"/>
        <v>19.500310147155268</v>
      </c>
      <c r="I51" s="137">
        <f t="shared" si="4"/>
        <v>1.9420321592993735</v>
      </c>
      <c r="J51" s="139">
        <v>91.434343297445437</v>
      </c>
      <c r="K51" s="139">
        <v>90.008857017150149</v>
      </c>
      <c r="L51" s="139">
        <v>150.8085963911297</v>
      </c>
      <c r="M51" s="139">
        <v>152.66028380590515</v>
      </c>
      <c r="N51" s="139">
        <v>148.67036697068676</v>
      </c>
      <c r="O51" s="139">
        <v>205.63684403019036</v>
      </c>
      <c r="P51" s="139">
        <v>239.60690672233861</v>
      </c>
      <c r="Q51" s="139">
        <v>206.02933434047438</v>
      </c>
      <c r="R51" s="139">
        <v>190.51272354617896</v>
      </c>
      <c r="S51" s="139">
        <v>191.91653858234812</v>
      </c>
      <c r="T51" s="139">
        <v>188.07832045601251</v>
      </c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H51" s="19"/>
      <c r="AI51" s="19"/>
      <c r="AJ51" s="19"/>
      <c r="AK51" s="19"/>
      <c r="AM51" s="19"/>
      <c r="AN51" s="19"/>
      <c r="AO51" s="19"/>
      <c r="AP51" s="19"/>
      <c r="AQ51" s="19"/>
      <c r="AR51" s="19"/>
      <c r="AS51" s="19"/>
      <c r="AU51" s="137"/>
      <c r="AV51" s="137"/>
      <c r="AW51" s="137"/>
      <c r="AX51" s="137"/>
      <c r="AY51" s="137"/>
      <c r="AZ51" s="137"/>
    </row>
    <row r="52" spans="1:52" x14ac:dyDescent="0.3">
      <c r="A52" s="143">
        <v>47</v>
      </c>
      <c r="B52" s="137">
        <f t="shared" si="0"/>
        <v>90.379920019356319</v>
      </c>
      <c r="C52" s="137">
        <f t="shared" si="1"/>
        <v>144.69848505824226</v>
      </c>
      <c r="D52" s="137">
        <f t="shared" si="2"/>
        <v>209.35348399445107</v>
      </c>
      <c r="E52" s="137">
        <f t="shared" si="3"/>
        <v>185.05736970059533</v>
      </c>
      <c r="F52" s="137">
        <f t="shared" si="6"/>
        <v>0.50339959357386954</v>
      </c>
      <c r="G52" s="137">
        <f t="shared" si="7"/>
        <v>1.7928646067582672</v>
      </c>
      <c r="H52" s="137">
        <f t="shared" si="8"/>
        <v>20.002859079951211</v>
      </c>
      <c r="I52" s="137">
        <f t="shared" si="4"/>
        <v>1.0112113885493603</v>
      </c>
      <c r="J52" s="139">
        <v>90.023962753093684</v>
      </c>
      <c r="K52" s="139">
        <v>90.735877285618955</v>
      </c>
      <c r="L52" s="139">
        <v>142.82641350974987</v>
      </c>
      <c r="M52" s="139">
        <v>146.39994528085711</v>
      </c>
      <c r="N52" s="139">
        <v>144.86909638411976</v>
      </c>
      <c r="O52" s="139">
        <v>197.58566956219195</v>
      </c>
      <c r="P52" s="139">
        <v>232.44940094182124</v>
      </c>
      <c r="Q52" s="139">
        <v>198.02538147933996</v>
      </c>
      <c r="R52" s="139">
        <v>185.77626378736102</v>
      </c>
      <c r="S52" s="139">
        <v>185.49475509966311</v>
      </c>
      <c r="T52" s="139">
        <v>183.90109021476178</v>
      </c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U52" s="137"/>
      <c r="AV52" s="137"/>
      <c r="AW52" s="137"/>
      <c r="AX52" s="137"/>
      <c r="AY52" s="137"/>
      <c r="AZ52" s="137"/>
    </row>
    <row r="53" spans="1:52" x14ac:dyDescent="0.3">
      <c r="A53" s="143">
        <v>48</v>
      </c>
      <c r="B53" s="137">
        <f t="shared" si="0"/>
        <v>92.731014963357595</v>
      </c>
      <c r="C53" s="137">
        <f t="shared" si="1"/>
        <v>146.41570530890604</v>
      </c>
      <c r="D53" s="137">
        <f t="shared" si="2"/>
        <v>226.09682571625885</v>
      </c>
      <c r="E53" s="137">
        <f t="shared" si="3"/>
        <v>188.45200948704579</v>
      </c>
      <c r="F53" s="137">
        <f t="shared" si="6"/>
        <v>2.8394369232303931</v>
      </c>
      <c r="G53" s="137">
        <f t="shared" si="7"/>
        <v>2.0259849678775042</v>
      </c>
      <c r="H53" s="137">
        <f t="shared" si="8"/>
        <v>20.825399085417775</v>
      </c>
      <c r="I53" s="137">
        <f t="shared" si="4"/>
        <v>2.3374398748955199</v>
      </c>
      <c r="J53" s="139">
        <v>94.738800066525272</v>
      </c>
      <c r="K53" s="139">
        <v>90.723229860189917</v>
      </c>
      <c r="L53" s="139">
        <v>145.6952602100869</v>
      </c>
      <c r="M53" s="139">
        <v>148.70344808771821</v>
      </c>
      <c r="N53" s="139">
        <v>144.84840762891304</v>
      </c>
      <c r="O53" s="139">
        <v>213.852933886101</v>
      </c>
      <c r="P53" s="139">
        <v>250.14257094134635</v>
      </c>
      <c r="Q53" s="139">
        <v>214.29497232132911</v>
      </c>
      <c r="R53" s="139">
        <v>187.62609556859326</v>
      </c>
      <c r="S53" s="139">
        <v>186.63965190261055</v>
      </c>
      <c r="T53" s="139">
        <v>191.09028098993355</v>
      </c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H53" s="19"/>
      <c r="AI53" s="19"/>
      <c r="AJ53" s="19"/>
      <c r="AK53" s="19"/>
      <c r="AM53" s="19"/>
      <c r="AN53" s="19"/>
      <c r="AO53" s="19"/>
      <c r="AP53" s="19"/>
      <c r="AQ53" s="19"/>
      <c r="AR53" s="19"/>
      <c r="AS53" s="19"/>
      <c r="AU53" s="137"/>
      <c r="AV53" s="137"/>
      <c r="AW53" s="137"/>
      <c r="AX53" s="137"/>
      <c r="AY53" s="137"/>
      <c r="AZ53" s="137"/>
    </row>
    <row r="54" spans="1:52" x14ac:dyDescent="0.3">
      <c r="A54" s="143">
        <v>49</v>
      </c>
      <c r="B54" s="137">
        <f t="shared" si="0"/>
        <v>96.205818140070335</v>
      </c>
      <c r="C54" s="137">
        <f t="shared" si="1"/>
        <v>151.04678797145232</v>
      </c>
      <c r="D54" s="137">
        <f t="shared" si="2"/>
        <v>244.69821222240952</v>
      </c>
      <c r="E54" s="137">
        <f t="shared" si="3"/>
        <v>191.01249105826037</v>
      </c>
      <c r="F54" s="137">
        <f t="shared" si="6"/>
        <v>1.1943402122046607</v>
      </c>
      <c r="G54" s="137">
        <f t="shared" si="7"/>
        <v>2.0247476243918032</v>
      </c>
      <c r="H54" s="137">
        <f t="shared" si="8"/>
        <v>14.459780265281086</v>
      </c>
      <c r="I54" s="137">
        <f t="shared" si="4"/>
        <v>1.7241162934865202</v>
      </c>
      <c r="J54" s="139">
        <v>97.05034420316403</v>
      </c>
      <c r="K54" s="139">
        <v>95.361292076976639</v>
      </c>
      <c r="L54" s="139">
        <v>150.33099590879348</v>
      </c>
      <c r="M54" s="139">
        <v>153.33220423218432</v>
      </c>
      <c r="N54" s="139">
        <v>149.47716377337915</v>
      </c>
      <c r="O54" s="139">
        <v>244.07338891219445</v>
      </c>
      <c r="P54" s="139">
        <v>259.46027585233884</v>
      </c>
      <c r="Q54" s="139">
        <v>230.56097190269526</v>
      </c>
      <c r="R54" s="139">
        <v>192.24321912265864</v>
      </c>
      <c r="S54" s="139">
        <v>189.04193024437507</v>
      </c>
      <c r="T54" s="139">
        <v>191.75232380774742</v>
      </c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K54" s="19"/>
      <c r="AM54" s="19"/>
      <c r="AO54" s="19"/>
      <c r="AQ54" s="19"/>
      <c r="AS54" s="19"/>
      <c r="AU54" s="137"/>
      <c r="AV54" s="137"/>
      <c r="AW54" s="137"/>
      <c r="AX54" s="137"/>
      <c r="AY54" s="137"/>
      <c r="AZ54" s="137"/>
    </row>
    <row r="55" spans="1:52" x14ac:dyDescent="0.3">
      <c r="A55" s="143">
        <v>50</v>
      </c>
      <c r="B55" s="137">
        <f t="shared" si="0"/>
        <v>94.457348222077229</v>
      </c>
      <c r="C55" s="137">
        <f t="shared" si="1"/>
        <v>145.41741020853303</v>
      </c>
      <c r="D55" s="137">
        <f t="shared" si="2"/>
        <v>242.14104775086449</v>
      </c>
      <c r="E55" s="137">
        <f t="shared" si="3"/>
        <v>187.20514353706025</v>
      </c>
      <c r="F55" s="137">
        <f t="shared" si="6"/>
        <v>1.1536952463874857</v>
      </c>
      <c r="G55" s="137">
        <f t="shared" si="7"/>
        <v>1.6161166159706422</v>
      </c>
      <c r="H55" s="137">
        <f t="shared" si="8"/>
        <v>17.729817418703988</v>
      </c>
      <c r="I55" s="137">
        <f t="shared" si="4"/>
        <v>2.9223767312063518</v>
      </c>
      <c r="J55" s="139">
        <v>95.273133954220512</v>
      </c>
      <c r="K55" s="139">
        <v>93.64156248993396</v>
      </c>
      <c r="L55" s="139">
        <v>144.80603975180037</v>
      </c>
      <c r="M55" s="139">
        <v>147.25002128313167</v>
      </c>
      <c r="N55" s="139">
        <v>144.19616959066704</v>
      </c>
      <c r="O55" s="139">
        <v>235.47640429815237</v>
      </c>
      <c r="P55" s="139">
        <v>262.23741795712976</v>
      </c>
      <c r="Q55" s="139">
        <v>228.70932099731141</v>
      </c>
      <c r="R55" s="139">
        <v>190.53730006320316</v>
      </c>
      <c r="S55" s="139">
        <v>185.07772437719049</v>
      </c>
      <c r="T55" s="139">
        <v>186.00040617078704</v>
      </c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U55" s="137"/>
      <c r="AV55" s="137"/>
      <c r="AW55" s="137"/>
      <c r="AX55" s="137"/>
      <c r="AY55" s="137"/>
      <c r="AZ55" s="137"/>
    </row>
    <row r="56" spans="1:52" x14ac:dyDescent="0.3">
      <c r="A56" s="143">
        <v>51</v>
      </c>
      <c r="B56" s="137">
        <f t="shared" si="0"/>
        <v>97.818479926661283</v>
      </c>
      <c r="C56" s="137">
        <f t="shared" si="1"/>
        <v>149.52365427371583</v>
      </c>
      <c r="D56" s="137">
        <f t="shared" si="2"/>
        <v>259.23562253224173</v>
      </c>
      <c r="E56" s="137">
        <f t="shared" si="3"/>
        <v>192.8709448777611</v>
      </c>
      <c r="F56" s="137">
        <f t="shared" si="6"/>
        <v>0.43919984552130992</v>
      </c>
      <c r="G56" s="137">
        <f t="shared" si="7"/>
        <v>1.5476545393617549</v>
      </c>
      <c r="H56" s="137">
        <f t="shared" si="8"/>
        <v>17.965467589986737</v>
      </c>
      <c r="I56" s="137">
        <f t="shared" si="4"/>
        <v>4.6720529266422837</v>
      </c>
      <c r="J56" s="139">
        <v>97.50791873759708</v>
      </c>
      <c r="K56" s="139">
        <v>98.129041115725485</v>
      </c>
      <c r="L56" s="139">
        <v>151.09296347062963</v>
      </c>
      <c r="M56" s="139">
        <v>149.47939555353523</v>
      </c>
      <c r="N56" s="139">
        <v>147.99860379698274</v>
      </c>
      <c r="O56" s="139">
        <v>257.50968047989613</v>
      </c>
      <c r="P56" s="139">
        <v>278.00177396723637</v>
      </c>
      <c r="Q56" s="139">
        <v>242.19541314959267</v>
      </c>
      <c r="R56" s="139">
        <v>198.23525179321544</v>
      </c>
      <c r="S56" s="139">
        <v>190.68501418951698</v>
      </c>
      <c r="T56" s="139">
        <v>189.69256865055092</v>
      </c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U56" s="137"/>
      <c r="AV56" s="137"/>
      <c r="AW56" s="137"/>
      <c r="AX56" s="137"/>
      <c r="AY56" s="137"/>
      <c r="AZ56" s="137"/>
    </row>
    <row r="57" spans="1:52" x14ac:dyDescent="0.3">
      <c r="A57" s="143">
        <v>52</v>
      </c>
      <c r="B57" s="137">
        <f t="shared" si="0"/>
        <v>93.886074424772289</v>
      </c>
      <c r="C57" s="137">
        <f t="shared" si="1"/>
        <v>144.47992427935893</v>
      </c>
      <c r="D57" s="137">
        <f t="shared" si="2"/>
        <v>254.55429953457519</v>
      </c>
      <c r="E57" s="137">
        <f t="shared" si="3"/>
        <v>189.61668394255457</v>
      </c>
      <c r="F57" s="137">
        <f t="shared" si="6"/>
        <v>0.4252932073511958</v>
      </c>
      <c r="G57" s="137">
        <f t="shared" si="7"/>
        <v>0.7848338818161108</v>
      </c>
      <c r="H57" s="137">
        <f t="shared" si="8"/>
        <v>15.567698436913961</v>
      </c>
      <c r="I57" s="137">
        <f t="shared" si="4"/>
        <v>7.6640326100380305</v>
      </c>
      <c r="J57" s="139">
        <v>93.585346713861682</v>
      </c>
      <c r="K57" s="139">
        <v>94.186802135682896</v>
      </c>
      <c r="L57" s="139">
        <v>145.2775064691653</v>
      </c>
      <c r="M57" s="139">
        <v>143.70849232528394</v>
      </c>
      <c r="N57" s="139">
        <v>144.45377404362756</v>
      </c>
      <c r="O57" s="139">
        <v>249.40992433773874</v>
      </c>
      <c r="P57" s="139">
        <v>272.04308149961486</v>
      </c>
      <c r="Q57" s="139">
        <v>242.20989276637187</v>
      </c>
      <c r="R57" s="139">
        <v>197.97023146784909</v>
      </c>
      <c r="S57" s="139">
        <v>187.96994548691612</v>
      </c>
      <c r="T57" s="139">
        <v>182.90987487289857</v>
      </c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U57" s="137"/>
      <c r="AV57" s="137"/>
      <c r="AW57" s="137"/>
      <c r="AX57" s="137"/>
      <c r="AY57" s="137"/>
      <c r="AZ57" s="137"/>
    </row>
    <row r="58" spans="1:52" x14ac:dyDescent="0.3">
      <c r="A58" s="143">
        <v>53</v>
      </c>
      <c r="B58" s="137">
        <f t="shared" si="0"/>
        <v>96.048960806286686</v>
      </c>
      <c r="C58" s="137">
        <f t="shared" si="1"/>
        <v>149.542581245306</v>
      </c>
      <c r="D58" s="137">
        <f t="shared" si="2"/>
        <v>265.58391716164522</v>
      </c>
      <c r="E58" s="137">
        <f t="shared" si="3"/>
        <v>222.23442541498176</v>
      </c>
      <c r="F58" s="137">
        <f t="shared" si="6"/>
        <v>0.4252932073511958</v>
      </c>
      <c r="G58" s="137">
        <f t="shared" si="7"/>
        <v>0.72004659884624189</v>
      </c>
      <c r="H58" s="137">
        <f t="shared" si="8"/>
        <v>18.353011529100666</v>
      </c>
      <c r="I58" s="137">
        <f t="shared" si="4"/>
        <v>31.588242711101699</v>
      </c>
      <c r="J58" s="139">
        <v>95.748233095376079</v>
      </c>
      <c r="K58" s="139">
        <v>96.349688517197293</v>
      </c>
      <c r="L58" s="139">
        <v>149.61957916162612</v>
      </c>
      <c r="M58" s="139">
        <v>150.22103458344731</v>
      </c>
      <c r="N58" s="139">
        <v>148.78712999084456</v>
      </c>
      <c r="O58" s="139">
        <v>257.01205975137532</v>
      </c>
      <c r="P58" s="139">
        <v>286.65452571451044</v>
      </c>
      <c r="Q58" s="139">
        <v>253.08516601904989</v>
      </c>
      <c r="R58" s="139">
        <v>241.54637450258872</v>
      </c>
      <c r="S58" s="139">
        <v>239.37590493688612</v>
      </c>
      <c r="T58" s="139">
        <v>185.78099680547052</v>
      </c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U58" s="137"/>
      <c r="AV58" s="137"/>
      <c r="AW58" s="137"/>
      <c r="AX58" s="137"/>
      <c r="AY58" s="137"/>
      <c r="AZ58" s="137"/>
    </row>
    <row r="59" spans="1:52" s="154" customFormat="1" x14ac:dyDescent="0.3">
      <c r="A59" s="151">
        <v>54</v>
      </c>
      <c r="B59" s="152">
        <f t="shared" si="0"/>
        <v>93.349683152125792</v>
      </c>
      <c r="C59" s="152">
        <f t="shared" si="1"/>
        <v>144.23089527929324</v>
      </c>
      <c r="D59" s="152">
        <f t="shared" si="2"/>
        <v>258.10492328577783</v>
      </c>
      <c r="E59" s="152">
        <f t="shared" si="3"/>
        <v>217.23139096676732</v>
      </c>
      <c r="F59" s="137">
        <f t="shared" si="6"/>
        <v>1.0709283657857627</v>
      </c>
      <c r="G59" s="137">
        <f t="shared" si="7"/>
        <v>0.89006202381322985</v>
      </c>
      <c r="H59" s="137">
        <f t="shared" si="8"/>
        <v>18.247437436199135</v>
      </c>
      <c r="I59" s="137">
        <f t="shared" si="4"/>
        <v>31.401086497315351</v>
      </c>
      <c r="J59" s="153">
        <v>94.106943861737932</v>
      </c>
      <c r="K59" s="153">
        <v>92.592422442513652</v>
      </c>
      <c r="L59" s="153">
        <v>144.87303546261845</v>
      </c>
      <c r="M59" s="153">
        <v>144.60477295182142</v>
      </c>
      <c r="N59" s="153">
        <v>143.21487742343982</v>
      </c>
      <c r="O59" s="153">
        <v>248.75399623811651</v>
      </c>
      <c r="P59" s="153">
        <v>279.1324232424198</v>
      </c>
      <c r="Q59" s="153">
        <v>246.42835037679717</v>
      </c>
      <c r="R59" s="153">
        <v>235.67883921580349</v>
      </c>
      <c r="S59" s="153">
        <v>235.04092363894748</v>
      </c>
      <c r="T59" s="153">
        <v>180.97441004555097</v>
      </c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U59" s="137"/>
      <c r="AV59" s="137"/>
      <c r="AW59" s="137"/>
      <c r="AX59" s="137"/>
      <c r="AY59" s="137"/>
      <c r="AZ59" s="137"/>
    </row>
    <row r="60" spans="1:52" x14ac:dyDescent="0.3">
      <c r="A60" s="143">
        <v>55</v>
      </c>
      <c r="B60" s="137">
        <f t="shared" si="0"/>
        <v>94.398438256873902</v>
      </c>
      <c r="C60" s="137">
        <f t="shared" si="1"/>
        <v>145.89609087801202</v>
      </c>
      <c r="D60" s="137">
        <f t="shared" si="2"/>
        <v>258.58582202136557</v>
      </c>
      <c r="E60" s="137">
        <f t="shared" si="3"/>
        <v>224.6061422086706</v>
      </c>
      <c r="F60" s="137">
        <f t="shared" si="6"/>
        <v>2.5511096914395002</v>
      </c>
      <c r="G60" s="137">
        <f t="shared" si="7"/>
        <v>0.71561371190031875</v>
      </c>
      <c r="H60" s="137">
        <f t="shared" si="8"/>
        <v>18.5779568752654</v>
      </c>
      <c r="I60" s="137">
        <f t="shared" si="4"/>
        <v>30.365363188418307</v>
      </c>
      <c r="J60" s="139">
        <v>96.202345219241494</v>
      </c>
      <c r="K60" s="139">
        <v>92.594531294506311</v>
      </c>
      <c r="L60" s="139">
        <v>145.69894257611392</v>
      </c>
      <c r="M60" s="139">
        <v>146.68961279315187</v>
      </c>
      <c r="N60" s="139">
        <v>145.29971726477029</v>
      </c>
      <c r="O60" s="139">
        <v>249.15110579498364</v>
      </c>
      <c r="P60" s="139">
        <v>279.98790605244193</v>
      </c>
      <c r="Q60" s="139">
        <v>246.61845421667127</v>
      </c>
      <c r="R60" s="139">
        <v>245.81155438104551</v>
      </c>
      <c r="S60" s="139">
        <v>238.18613970405843</v>
      </c>
      <c r="T60" s="139">
        <v>189.8207325409079</v>
      </c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U60" s="137"/>
      <c r="AV60" s="137"/>
      <c r="AW60" s="137"/>
      <c r="AX60" s="137"/>
      <c r="AY60" s="137"/>
      <c r="AZ60" s="137"/>
    </row>
    <row r="61" spans="1:52" x14ac:dyDescent="0.3">
      <c r="A61" s="143">
        <v>56</v>
      </c>
      <c r="B61" s="137">
        <f t="shared" si="0"/>
        <v>99.672855982484265</v>
      </c>
      <c r="C61" s="137">
        <f t="shared" si="1"/>
        <v>150.23898287715386</v>
      </c>
      <c r="D61" s="137">
        <f t="shared" si="2"/>
        <v>262.74072018304003</v>
      </c>
      <c r="E61" s="137">
        <f t="shared" si="3"/>
        <v>257.53905848842749</v>
      </c>
      <c r="F61" s="137">
        <f t="shared" si="6"/>
        <v>1.0455367587866737</v>
      </c>
      <c r="G61" s="137">
        <f t="shared" si="7"/>
        <v>0.69931700486426585</v>
      </c>
      <c r="H61" s="137">
        <f t="shared" si="8"/>
        <v>18.710032312075835</v>
      </c>
      <c r="I61" s="137">
        <f t="shared" si="4"/>
        <v>29.771807191562839</v>
      </c>
      <c r="J61" s="139">
        <v>100.41216211460213</v>
      </c>
      <c r="K61" s="139">
        <v>98.933549850366404</v>
      </c>
      <c r="L61" s="139">
        <v>150.32910781516443</v>
      </c>
      <c r="M61" s="139">
        <v>150.88886817233939</v>
      </c>
      <c r="N61" s="139">
        <v>149.49897264395781</v>
      </c>
      <c r="O61" s="139">
        <v>253.9861644477925</v>
      </c>
      <c r="P61" s="139">
        <v>284.22307403785999</v>
      </c>
      <c r="Q61" s="139">
        <v>250.01292206346764</v>
      </c>
      <c r="R61" s="139">
        <v>275.37534700157954</v>
      </c>
      <c r="S61" s="139">
        <v>274.07205590581754</v>
      </c>
      <c r="T61" s="139">
        <v>223.16977255788538</v>
      </c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U61" s="137"/>
      <c r="AV61" s="137"/>
      <c r="AW61" s="137"/>
      <c r="AX61" s="137"/>
      <c r="AY61" s="137"/>
      <c r="AZ61" s="137"/>
    </row>
    <row r="62" spans="1:52" x14ac:dyDescent="0.3">
      <c r="A62" s="143">
        <v>57</v>
      </c>
      <c r="B62" s="137">
        <f t="shared" si="0"/>
        <v>95.962162397581807</v>
      </c>
      <c r="C62" s="137">
        <f t="shared" si="1"/>
        <v>146.74800850593186</v>
      </c>
      <c r="D62" s="137">
        <f t="shared" si="2"/>
        <v>255.07658220585742</v>
      </c>
      <c r="E62" s="137">
        <f t="shared" si="3"/>
        <v>250.84335663571994</v>
      </c>
      <c r="F62" s="137">
        <f t="shared" si="6"/>
        <v>1.0520807646161756</v>
      </c>
      <c r="G62" s="137">
        <f t="shared" si="7"/>
        <v>0.82243149262735937</v>
      </c>
      <c r="H62" s="137">
        <f t="shared" si="8"/>
        <v>18.754154408461204</v>
      </c>
      <c r="I62" s="137">
        <f t="shared" si="4"/>
        <v>27.081173948588876</v>
      </c>
      <c r="J62" s="139">
        <v>96.70609584059784</v>
      </c>
      <c r="K62" s="139">
        <v>95.218228954565788</v>
      </c>
      <c r="L62" s="139">
        <v>146.92835600726906</v>
      </c>
      <c r="M62" s="139">
        <v>147.46529970443217</v>
      </c>
      <c r="N62" s="139">
        <v>145.85036980609436</v>
      </c>
      <c r="O62" s="139">
        <v>246.4678803248681</v>
      </c>
      <c r="P62" s="139">
        <v>276.58953554514068</v>
      </c>
      <c r="Q62" s="139">
        <v>242.17233074756345</v>
      </c>
      <c r="R62" s="139">
        <v>268.26123633873158</v>
      </c>
      <c r="S62" s="139">
        <v>264.62559466404713</v>
      </c>
      <c r="T62" s="139">
        <v>219.64323890438109</v>
      </c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U62" s="137"/>
      <c r="AV62" s="137"/>
      <c r="AW62" s="137"/>
      <c r="AX62" s="137"/>
      <c r="AY62" s="137"/>
      <c r="AZ62" s="137"/>
    </row>
    <row r="63" spans="1:52" x14ac:dyDescent="0.3">
      <c r="A63" s="143">
        <v>58</v>
      </c>
      <c r="B63" s="137">
        <f t="shared" si="0"/>
        <v>100.17559169899852</v>
      </c>
      <c r="C63" s="137">
        <f t="shared" si="1"/>
        <v>148.79077801379171</v>
      </c>
      <c r="D63" s="137">
        <f t="shared" si="2"/>
        <v>260.54975952504111</v>
      </c>
      <c r="E63" s="137">
        <f t="shared" si="3"/>
        <v>278.17986320612471</v>
      </c>
      <c r="F63" s="137">
        <f t="shared" si="6"/>
        <v>1.8041880880814607</v>
      </c>
      <c r="G63" s="137">
        <f t="shared" si="7"/>
        <v>2.517410231952645</v>
      </c>
      <c r="H63" s="137">
        <f t="shared" si="8"/>
        <v>18.625054650449897</v>
      </c>
      <c r="I63" s="137">
        <f t="shared" si="4"/>
        <v>8.9908223596980914</v>
      </c>
      <c r="J63" s="139">
        <v>98.899838067380131</v>
      </c>
      <c r="K63" s="139">
        <v>101.45134533061692</v>
      </c>
      <c r="L63" s="139">
        <v>150.93582026454499</v>
      </c>
      <c r="M63" s="139">
        <v>149.41721232714863</v>
      </c>
      <c r="N63" s="139">
        <v>146.01930144968151</v>
      </c>
      <c r="O63" s="139">
        <v>251.90582817229605</v>
      </c>
      <c r="P63" s="139">
        <v>281.9261820619829</v>
      </c>
      <c r="Q63" s="139">
        <v>247.81726834084432</v>
      </c>
      <c r="R63" s="139">
        <v>286.62682098655921</v>
      </c>
      <c r="S63" s="139">
        <v>279.18338774955043</v>
      </c>
      <c r="T63" s="139">
        <v>268.72938088226454</v>
      </c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U63" s="137"/>
      <c r="AV63" s="137"/>
      <c r="AW63" s="137"/>
      <c r="AX63" s="137"/>
      <c r="AY63" s="137"/>
      <c r="AZ63" s="137"/>
    </row>
    <row r="64" spans="1:52" x14ac:dyDescent="0.3">
      <c r="A64" s="143">
        <v>59</v>
      </c>
      <c r="B64" s="137">
        <f t="shared" si="0"/>
        <v>96.554043788602144</v>
      </c>
      <c r="C64" s="137">
        <f t="shared" si="1"/>
        <v>144.33277572863111</v>
      </c>
      <c r="D64" s="137">
        <f t="shared" si="2"/>
        <v>253.60908183897254</v>
      </c>
      <c r="E64" s="137">
        <f t="shared" si="3"/>
        <v>272.56819574475441</v>
      </c>
      <c r="F64" s="137">
        <f t="shared" si="6"/>
        <v>1.7646820076840679</v>
      </c>
      <c r="G64" s="137">
        <f t="shared" si="7"/>
        <v>1.7057964837521853</v>
      </c>
      <c r="H64" s="137">
        <f t="shared" si="8"/>
        <v>18.439310694789082</v>
      </c>
      <c r="I64" s="137">
        <f t="shared" si="4"/>
        <v>8.6902780119320475</v>
      </c>
      <c r="J64" s="139">
        <v>95.306225174330848</v>
      </c>
      <c r="K64" s="139">
        <v>97.801862402873439</v>
      </c>
      <c r="L64" s="139">
        <v>146.15110152433425</v>
      </c>
      <c r="M64" s="139">
        <v>144.07936439920439</v>
      </c>
      <c r="N64" s="139">
        <v>142.76786126235464</v>
      </c>
      <c r="O64" s="139">
        <v>246.19351607107103</v>
      </c>
      <c r="P64" s="139">
        <v>274.60169093423968</v>
      </c>
      <c r="Q64" s="139">
        <v>240.03203851160703</v>
      </c>
      <c r="R64" s="139">
        <v>281.30159928376645</v>
      </c>
      <c r="S64" s="139">
        <v>272.48129290665258</v>
      </c>
      <c r="T64" s="139">
        <v>263.92169504384418</v>
      </c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U64" s="137"/>
      <c r="AV64" s="137"/>
      <c r="AW64" s="137"/>
      <c r="AX64" s="137"/>
      <c r="AY64" s="137"/>
      <c r="AZ64" s="137"/>
    </row>
    <row r="65" spans="1:52" s="168" customFormat="1" x14ac:dyDescent="0.3">
      <c r="A65" s="165">
        <v>60</v>
      </c>
      <c r="B65" s="166">
        <f t="shared" si="0"/>
        <v>98.633254265624814</v>
      </c>
      <c r="C65" s="166">
        <f t="shared" si="1"/>
        <v>147.69927595631481</v>
      </c>
      <c r="D65" s="166">
        <f t="shared" si="2"/>
        <v>260.39845586950219</v>
      </c>
      <c r="E65" s="166">
        <f t="shared" si="3"/>
        <v>286.94614795451645</v>
      </c>
      <c r="F65" s="166">
        <f t="shared" si="6"/>
        <v>1.8364513716329574</v>
      </c>
      <c r="G65" s="166">
        <f t="shared" si="7"/>
        <v>1.9058243588639425</v>
      </c>
      <c r="H65" s="166">
        <f t="shared" si="8"/>
        <v>18.618746624333983</v>
      </c>
      <c r="I65" s="166">
        <f t="shared" si="4"/>
        <v>16.576578862736888</v>
      </c>
      <c r="J65" s="167">
        <v>97.334687047423813</v>
      </c>
      <c r="K65" s="167">
        <v>99.931821483825814</v>
      </c>
      <c r="L65" s="167">
        <v>149.45126370766542</v>
      </c>
      <c r="M65" s="167">
        <v>147.97656898170845</v>
      </c>
      <c r="N65" s="167">
        <v>145.66999517957055</v>
      </c>
      <c r="O65" s="167">
        <v>251.48779986763964</v>
      </c>
      <c r="P65" s="167">
        <v>281.79804198560339</v>
      </c>
      <c r="Q65" s="167">
        <v>247.90952575526359</v>
      </c>
      <c r="R65" s="167">
        <v>297.13766170839739</v>
      </c>
      <c r="S65" s="167">
        <v>295.88188252880371</v>
      </c>
      <c r="T65" s="167">
        <v>267.81889962634824</v>
      </c>
      <c r="V65" s="169">
        <f>'AMPTS_data (gas_gVS)'!U68-'AMPTS_data (gas_gVS)'!Q68</f>
        <v>46.067519168635208</v>
      </c>
      <c r="W65" s="169">
        <f>'AMPTS_data (gas_gVS)'!V68-'AMPTS_data (gas_gVS)'!Q68</f>
        <v>48.509910165878246</v>
      </c>
      <c r="X65" s="169">
        <f>'AMPTS_data (gas_gVS)'!W68-'AMPTS_data (gas_gVS)'!R68</f>
        <v>81.42223325744942</v>
      </c>
      <c r="Y65" s="169">
        <f>'AMPTS_data (gas_gVS)'!X68-'AMPTS_data (gas_gVS)'!R68</f>
        <v>90.789010552384909</v>
      </c>
      <c r="Z65" s="169">
        <f>'AMPTS_data (gas_gVS)'!Y68-'AMPTS_data (gas_gVS)'!R68</f>
        <v>82.193303565274533</v>
      </c>
      <c r="AA65" s="169">
        <f>'AMPTS_data (gas_gVS)'!Z68-'AMPTS_data (gas_gVS)'!R68</f>
        <v>168.53326070725046</v>
      </c>
      <c r="AB65" s="169">
        <f>'AMPTS_data (gas_gVS)'!AA68-'AMPTS_data (gas_gVS)'!R68</f>
        <v>162.90803070959288</v>
      </c>
      <c r="AC65" s="169">
        <f>'AMPTS_data (gas_gVS)'!AB68-'AMPTS_data (gas_gVS)'!R68</f>
        <v>162.91721322169212</v>
      </c>
      <c r="AD65" s="169">
        <f>'AMPTS_data (gas_gVS)'!AC68-'AMPTS_data (gas_gVS)'!R68</f>
        <v>196.91735291339444</v>
      </c>
      <c r="AE65" s="169">
        <f>'AMPTS_data (gas_gVS)'!AD68-'AMPTS_data (gas_gVS)'!R68</f>
        <v>199.0844596012268</v>
      </c>
      <c r="AF65" s="169">
        <f>'AMPTS_data (gas_gVS)'!AE68-'AMPTS_data (gas_gVS)'!R68</f>
        <v>172.49812773365625</v>
      </c>
      <c r="AH65" s="170">
        <v>15.4</v>
      </c>
      <c r="AI65" s="170">
        <v>31.05</v>
      </c>
      <c r="AJ65" s="170">
        <v>40.5</v>
      </c>
      <c r="AK65" s="170">
        <v>41.6</v>
      </c>
      <c r="AL65" s="170">
        <v>50.3</v>
      </c>
      <c r="AM65" s="170">
        <v>55.9</v>
      </c>
      <c r="AN65" s="170">
        <v>51.8</v>
      </c>
      <c r="AO65" s="170">
        <v>62.9</v>
      </c>
      <c r="AP65" s="170">
        <v>61.4</v>
      </c>
      <c r="AQ65" s="170">
        <v>61.7</v>
      </c>
      <c r="AR65" s="170">
        <v>62.8</v>
      </c>
      <c r="AS65" s="170">
        <v>63.7</v>
      </c>
      <c r="AT65" s="170">
        <v>60.8</v>
      </c>
      <c r="AU65" s="166">
        <f t="shared" si="5"/>
        <v>41.05</v>
      </c>
      <c r="AV65" s="166">
        <f>AVERAGE(AP65:AR65)</f>
        <v>61.966666666666661</v>
      </c>
      <c r="AW65" s="166">
        <f>AVERAGE(AR65:AT65)</f>
        <v>62.433333333333337</v>
      </c>
      <c r="AX65" s="166">
        <f>STDEV(AJ65:AK65)</f>
        <v>0.7778174593052033</v>
      </c>
      <c r="AY65" s="166">
        <f>STDEV(AO65:AQ65)</f>
        <v>0.7937253933193763</v>
      </c>
      <c r="AZ65" s="166">
        <f>STDEV(AR65:AT65)</f>
        <v>1.4843629385474904</v>
      </c>
    </row>
    <row r="66" spans="1:52" x14ac:dyDescent="0.3">
      <c r="A66" s="143">
        <v>61</v>
      </c>
      <c r="B66" s="137">
        <f t="shared" si="0"/>
        <v>96.126829946822554</v>
      </c>
      <c r="C66" s="137">
        <f t="shared" si="1"/>
        <v>142.74345615437949</v>
      </c>
      <c r="D66" s="137">
        <f t="shared" si="2"/>
        <v>254.29601378532584</v>
      </c>
      <c r="E66" s="137">
        <f t="shared" si="3"/>
        <v>284.55652796467683</v>
      </c>
      <c r="F66" s="137">
        <f t="shared" si="6"/>
        <v>0.47322184154938551</v>
      </c>
      <c r="G66" s="137">
        <f t="shared" si="7"/>
        <v>2.1286511793844745</v>
      </c>
      <c r="H66" s="137">
        <f t="shared" si="8"/>
        <v>18.732978057946376</v>
      </c>
      <c r="I66" s="137">
        <f t="shared" si="4"/>
        <v>8.177497134179994</v>
      </c>
      <c r="J66" s="139">
        <v>95.792211573657397</v>
      </c>
      <c r="K66" s="139">
        <v>96.46144831998771</v>
      </c>
      <c r="L66" s="139">
        <v>144.83304796059974</v>
      </c>
      <c r="M66" s="139">
        <v>142.8195350908602</v>
      </c>
      <c r="N66" s="139">
        <v>140.57778541167852</v>
      </c>
      <c r="O66" s="139">
        <v>245.16633623341312</v>
      </c>
      <c r="P66" s="139">
        <v>275.84352631331774</v>
      </c>
      <c r="Q66" s="139">
        <v>241.87817880924672</v>
      </c>
      <c r="R66" s="139">
        <v>290.01293507854353</v>
      </c>
      <c r="S66" s="139">
        <v>288.50231687367653</v>
      </c>
      <c r="T66" s="139">
        <v>275.15433194181048</v>
      </c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U66" s="137"/>
      <c r="AV66" s="137"/>
      <c r="AW66" s="137"/>
      <c r="AX66" s="137"/>
      <c r="AY66" s="137"/>
      <c r="AZ66" s="137"/>
    </row>
    <row r="67" spans="1:52" x14ac:dyDescent="0.3">
      <c r="A67" s="143">
        <v>62</v>
      </c>
      <c r="B67" s="137">
        <f t="shared" si="0"/>
        <v>98.116330358351405</v>
      </c>
      <c r="C67" s="137">
        <f t="shared" si="1"/>
        <v>145.36673279099764</v>
      </c>
      <c r="D67" s="137">
        <f t="shared" si="2"/>
        <v>254.63718963926149</v>
      </c>
      <c r="E67" s="137">
        <f t="shared" si="3"/>
        <v>290.0495278748175</v>
      </c>
      <c r="F67" s="137">
        <f t="shared" si="6"/>
        <v>0.55528343256952728</v>
      </c>
      <c r="G67" s="137">
        <f t="shared" si="7"/>
        <v>1.7273919789158603</v>
      </c>
      <c r="H67" s="137">
        <f t="shared" si="8"/>
        <v>18.781699070394311</v>
      </c>
      <c r="I67" s="137">
        <f t="shared" si="4"/>
        <v>10.558266161931718</v>
      </c>
      <c r="J67" s="139">
        <v>97.723685677700956</v>
      </c>
      <c r="K67" s="139">
        <v>98.508975039001868</v>
      </c>
      <c r="L67" s="139">
        <v>146.103022159311</v>
      </c>
      <c r="M67" s="139">
        <v>146.60398261393399</v>
      </c>
      <c r="N67" s="139">
        <v>143.39319359974797</v>
      </c>
      <c r="O67" s="139">
        <v>245.27965270291762</v>
      </c>
      <c r="P67" s="139">
        <v>276.25938151696232</v>
      </c>
      <c r="Q67" s="139">
        <v>242.37253469790463</v>
      </c>
      <c r="R67" s="139">
        <v>299.30988181271982</v>
      </c>
      <c r="S67" s="139">
        <v>292.2867643967503</v>
      </c>
      <c r="T67" s="139">
        <v>278.55193741498238</v>
      </c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U67" s="137"/>
      <c r="AV67" s="137"/>
      <c r="AW67" s="137"/>
      <c r="AX67" s="137"/>
      <c r="AY67" s="137"/>
      <c r="AZ67" s="137"/>
    </row>
    <row r="68" spans="1:52" x14ac:dyDescent="0.3">
      <c r="A68" s="143">
        <v>63</v>
      </c>
      <c r="B68" s="137">
        <f t="shared" si="0"/>
        <v>100.22669527494554</v>
      </c>
      <c r="C68" s="137">
        <f t="shared" si="1"/>
        <v>149.89288110073039</v>
      </c>
      <c r="D68" s="137">
        <f t="shared" si="2"/>
        <v>258.28861298308925</v>
      </c>
      <c r="E68" s="137">
        <f t="shared" si="3"/>
        <v>306.43883238154262</v>
      </c>
      <c r="F68" s="137">
        <f t="shared" si="6"/>
        <v>0.6633311940793597</v>
      </c>
      <c r="G68" s="137">
        <f t="shared" si="7"/>
        <v>1.2983440628095846</v>
      </c>
      <c r="H68" s="137">
        <f t="shared" si="8"/>
        <v>18.699148103553522</v>
      </c>
      <c r="I68" s="137">
        <f t="shared" si="4"/>
        <v>19.670036792257896</v>
      </c>
      <c r="J68" s="139">
        <v>99.757649289439456</v>
      </c>
      <c r="K68" s="139">
        <v>100.69574126045163</v>
      </c>
      <c r="L68" s="139">
        <v>149.98443371920717</v>
      </c>
      <c r="M68" s="139">
        <v>148.55118392432053</v>
      </c>
      <c r="N68" s="139">
        <v>151.14302565866345</v>
      </c>
      <c r="O68" s="139">
        <v>249.42024843624807</v>
      </c>
      <c r="P68" s="139">
        <v>279.77190733007183</v>
      </c>
      <c r="Q68" s="139">
        <v>245.67368318294785</v>
      </c>
      <c r="R68" s="139">
        <v>326.40181636673157</v>
      </c>
      <c r="S68" s="139">
        <v>305.83922720419469</v>
      </c>
      <c r="T68" s="139">
        <v>287.07545357370162</v>
      </c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U68" s="137"/>
      <c r="AV68" s="137"/>
      <c r="AW68" s="137"/>
      <c r="AX68" s="137"/>
      <c r="AY68" s="137"/>
      <c r="AZ68" s="137"/>
    </row>
    <row r="69" spans="1:52" x14ac:dyDescent="0.3">
      <c r="A69" s="143">
        <v>64</v>
      </c>
      <c r="B69" s="137">
        <f t="shared" ref="B69" si="9">AVERAGE(J69:K69)</f>
        <v>98.663324046429125</v>
      </c>
      <c r="C69" s="137">
        <f t="shared" ref="C69" si="10">AVERAGE(L69:N69)</f>
        <v>145.10731013019839</v>
      </c>
      <c r="D69" s="137">
        <f t="shared" si="2"/>
        <v>252.58168476055326</v>
      </c>
      <c r="E69" s="137">
        <f>AVERAGE(R69:T69)</f>
        <v>305.65057703353745</v>
      </c>
      <c r="F69" s="137">
        <f t="shared" si="6"/>
        <v>0.65318032440452012</v>
      </c>
      <c r="G69" s="137">
        <f t="shared" si="7"/>
        <v>1.5450809761030415</v>
      </c>
      <c r="H69" s="137">
        <f t="shared" si="8"/>
        <v>18.559479049369124</v>
      </c>
      <c r="I69" s="137">
        <f t="shared" si="4"/>
        <v>10.835399174760772</v>
      </c>
      <c r="J69" s="139">
        <v>98.201455809705067</v>
      </c>
      <c r="K69" s="139">
        <v>99.125192283153197</v>
      </c>
      <c r="L69" s="139">
        <v>145.00822638084006</v>
      </c>
      <c r="M69" s="139">
        <v>143.61415565410874</v>
      </c>
      <c r="N69" s="139">
        <v>146.69954835564633</v>
      </c>
      <c r="O69" s="139">
        <v>242.26958728577301</v>
      </c>
      <c r="P69" s="139">
        <v>274.00732927770832</v>
      </c>
      <c r="Q69" s="139">
        <v>241.4681377181785</v>
      </c>
      <c r="R69" s="139">
        <v>317.16749511559794</v>
      </c>
      <c r="S69" s="139">
        <v>304.12606694056228</v>
      </c>
      <c r="T69" s="139">
        <v>295.65816904445205</v>
      </c>
      <c r="V69" s="149"/>
      <c r="W69" s="156" t="s">
        <v>32</v>
      </c>
      <c r="X69" s="149"/>
      <c r="Y69" s="156" t="s">
        <v>32</v>
      </c>
      <c r="Z69" s="149"/>
      <c r="AA69" s="149"/>
      <c r="AB69" s="156" t="s">
        <v>32</v>
      </c>
      <c r="AC69" s="149"/>
      <c r="AD69" s="149"/>
      <c r="AE69" s="156" t="s">
        <v>32</v>
      </c>
      <c r="AF69" s="149"/>
      <c r="AU69" s="137"/>
      <c r="AV69" s="137"/>
      <c r="AW69" s="137"/>
      <c r="AX69" s="137"/>
      <c r="AY69" s="137"/>
      <c r="AZ69" s="137"/>
    </row>
    <row r="70" spans="1:52" x14ac:dyDescent="0.3">
      <c r="A70" s="143"/>
      <c r="B70" s="137"/>
      <c r="C70" s="137"/>
      <c r="D70" s="137"/>
      <c r="E70" s="137"/>
      <c r="F70" s="137"/>
      <c r="G70" s="137"/>
      <c r="H70" s="137"/>
      <c r="K70" s="156" t="s">
        <v>32</v>
      </c>
      <c r="M70" s="156" t="s">
        <v>32</v>
      </c>
      <c r="P70" s="156" t="s">
        <v>32</v>
      </c>
      <c r="S70" s="156" t="s">
        <v>32</v>
      </c>
      <c r="V70" s="140">
        <f>AVERAGE(V65:W65)</f>
        <v>47.288714667256727</v>
      </c>
      <c r="W70" s="140">
        <f>_xlfn.STDEV.P(V65:W65)</f>
        <v>1.221195498621519</v>
      </c>
      <c r="X70" s="140">
        <f>AVERAGE(X65:Z65)</f>
        <v>84.801515791702954</v>
      </c>
      <c r="Y70" s="140">
        <f>_xlfn.STDEV.P(X65:Z65)</f>
        <v>4.2454844628772168</v>
      </c>
      <c r="Z70" s="140"/>
      <c r="AA70" s="140">
        <f>AVERAGE(AA65:AC65)</f>
        <v>164.78616821284515</v>
      </c>
      <c r="AB70" s="140">
        <f>_xlfn.STDEV.P(AA65:AC65)</f>
        <v>2.6495971644577168</v>
      </c>
      <c r="AC70" s="140"/>
      <c r="AD70" s="140">
        <f>AVERAGE(AD65:AF65)</f>
        <v>189.49998008275915</v>
      </c>
      <c r="AE70" s="140">
        <f>_xlfn.STDEV.P(AD65:AF65)</f>
        <v>12.054634664024016</v>
      </c>
      <c r="AF70" s="149"/>
      <c r="AU70" s="137"/>
      <c r="AV70" s="137"/>
      <c r="AW70" s="137"/>
      <c r="AX70" s="137"/>
      <c r="AY70" s="137"/>
    </row>
    <row r="71" spans="1:52" x14ac:dyDescent="0.3">
      <c r="A71" s="143"/>
      <c r="B71" s="137"/>
      <c r="C71" s="137"/>
      <c r="D71" s="137"/>
      <c r="E71" s="137"/>
      <c r="F71" s="137"/>
      <c r="G71" s="137"/>
      <c r="H71" s="137"/>
      <c r="J71" s="140">
        <v>98.663324046429125</v>
      </c>
      <c r="K71" s="140">
        <f>_xlfn.STDEV.P(J69:K69)</f>
        <v>0.46186823672406513</v>
      </c>
      <c r="L71" s="140">
        <v>145.10731013019839</v>
      </c>
      <c r="M71" s="140">
        <f>_xlfn.STDEV.P(L69:N69)</f>
        <v>1.261553334244607</v>
      </c>
      <c r="N71" s="140"/>
      <c r="O71" s="140">
        <v>252.58168476055326</v>
      </c>
      <c r="P71" s="140">
        <f>_xlfn.STDEV.P(O69:Q69)</f>
        <v>15.153751187609652</v>
      </c>
      <c r="Q71" s="140"/>
      <c r="R71" s="140">
        <v>305.65057703353745</v>
      </c>
      <c r="S71" s="140">
        <f>_xlfn.STDEV.P(R69:T69)</f>
        <v>8.8470663791792745</v>
      </c>
      <c r="V71" s="157">
        <f>V70/J71</f>
        <v>0.47929375098900517</v>
      </c>
      <c r="X71" s="157">
        <f>X70/L71</f>
        <v>0.58440553901532799</v>
      </c>
      <c r="Y71" s="161"/>
      <c r="Z71" s="161"/>
      <c r="AA71" s="157">
        <f>AA70/O71</f>
        <v>0.65240743155649628</v>
      </c>
      <c r="AB71" s="161"/>
      <c r="AC71" s="161"/>
      <c r="AD71" s="157">
        <f>AD70/R71</f>
        <v>0.61998894921754488</v>
      </c>
      <c r="AU71" s="137"/>
      <c r="AV71" s="137"/>
      <c r="AW71" s="137"/>
      <c r="AX71" s="137"/>
      <c r="AY71" s="137"/>
    </row>
    <row r="79" spans="1:52" x14ac:dyDescent="0.3">
      <c r="W79" s="85"/>
      <c r="X79" s="85"/>
      <c r="Y79" s="85"/>
      <c r="Z79" s="85"/>
      <c r="AA79" s="85"/>
      <c r="AB79" s="85"/>
      <c r="AC79" s="85"/>
      <c r="AD79" s="85"/>
      <c r="AE79" s="85"/>
    </row>
    <row r="87" spans="23:31" x14ac:dyDescent="0.3">
      <c r="W87" s="85"/>
      <c r="X87" s="85"/>
      <c r="Y87" s="85"/>
      <c r="Z87" s="85"/>
      <c r="AA87" s="85"/>
      <c r="AB87" s="85"/>
      <c r="AC87" s="85"/>
      <c r="AD87" s="85"/>
      <c r="AE87" s="85"/>
    </row>
    <row r="104" spans="20:20" x14ac:dyDescent="0.3">
      <c r="T104" s="162"/>
    </row>
    <row r="115" spans="2:52" x14ac:dyDescent="0.3">
      <c r="T115"/>
      <c r="AT115" s="85"/>
      <c r="AZ115"/>
    </row>
    <row r="116" spans="2:52" ht="23.4" x14ac:dyDescent="0.45">
      <c r="F116" s="200" t="s">
        <v>32</v>
      </c>
      <c r="G116" s="200"/>
      <c r="H116" s="200"/>
      <c r="S116"/>
      <c r="T116"/>
      <c r="AS116" s="85"/>
      <c r="AT116" s="85"/>
      <c r="AW116"/>
      <c r="AX116"/>
      <c r="AY116"/>
      <c r="AZ116"/>
    </row>
    <row r="117" spans="2:52" ht="82.95" customHeight="1" x14ac:dyDescent="0.3">
      <c r="B117" s="158"/>
      <c r="C117" s="144" t="s">
        <v>128</v>
      </c>
      <c r="D117" s="144" t="s">
        <v>185</v>
      </c>
      <c r="E117" s="144" t="s">
        <v>182</v>
      </c>
      <c r="F117" s="144" t="s">
        <v>109</v>
      </c>
      <c r="G117" s="144" t="s">
        <v>183</v>
      </c>
      <c r="H117" s="144" t="s">
        <v>184</v>
      </c>
      <c r="S117"/>
      <c r="T117"/>
      <c r="AS117" s="158"/>
      <c r="AT117" s="144" t="s">
        <v>138</v>
      </c>
      <c r="AU117" s="144" t="s">
        <v>139</v>
      </c>
      <c r="AV117" s="144" t="s">
        <v>140</v>
      </c>
      <c r="AW117" s="144" t="s">
        <v>126</v>
      </c>
      <c r="AX117" s="144" t="s">
        <v>127</v>
      </c>
      <c r="AY117"/>
      <c r="AZ117"/>
    </row>
    <row r="118" spans="2:52" ht="31.2" customHeight="1" x14ac:dyDescent="0.3">
      <c r="B118" s="160" t="s">
        <v>129</v>
      </c>
      <c r="C118" s="159">
        <v>47.288714667256727</v>
      </c>
      <c r="D118" s="159">
        <v>164.78616821284515</v>
      </c>
      <c r="E118" s="159">
        <v>189.49998008275915</v>
      </c>
      <c r="F118" s="159">
        <v>1.221195498621519</v>
      </c>
      <c r="G118" s="159">
        <v>2.6495971644577168</v>
      </c>
      <c r="H118" s="159">
        <v>12.054634664024016</v>
      </c>
      <c r="S118"/>
      <c r="T118"/>
      <c r="AS118" s="160" t="s">
        <v>129</v>
      </c>
      <c r="AT118" s="159">
        <v>84.801515791702954</v>
      </c>
      <c r="AU118" s="159">
        <v>164.78616821284515</v>
      </c>
      <c r="AV118" s="159">
        <v>189.49998008275915</v>
      </c>
      <c r="AW118" s="159">
        <v>4.2454844628772168</v>
      </c>
      <c r="AX118" s="159">
        <v>2.6495971644577168</v>
      </c>
      <c r="AY118"/>
      <c r="AZ118"/>
    </row>
    <row r="119" spans="2:52" ht="27.6" customHeight="1" x14ac:dyDescent="0.3">
      <c r="B119" s="160" t="s">
        <v>65</v>
      </c>
      <c r="C119" s="159">
        <v>98.663324046429125</v>
      </c>
      <c r="D119" s="159">
        <v>252.58168476055326</v>
      </c>
      <c r="E119" s="159">
        <v>305.65057703353745</v>
      </c>
      <c r="F119" s="159">
        <v>0.46186823672406513</v>
      </c>
      <c r="G119" s="159">
        <v>15.153751187609652</v>
      </c>
      <c r="H119" s="159">
        <v>8.8470663791792745</v>
      </c>
      <c r="S119"/>
      <c r="T119"/>
      <c r="AS119" s="160" t="s">
        <v>65</v>
      </c>
      <c r="AT119" s="159">
        <v>145.10731013019839</v>
      </c>
      <c r="AU119" s="159">
        <v>252.58168476055326</v>
      </c>
      <c r="AV119" s="159">
        <v>305.65057703353745</v>
      </c>
      <c r="AW119" s="159">
        <v>1.261553334244607</v>
      </c>
      <c r="AX119" s="159">
        <v>15.153751187609652</v>
      </c>
      <c r="AY119"/>
      <c r="AZ119"/>
    </row>
    <row r="120" spans="2:52" x14ac:dyDescent="0.3">
      <c r="S120"/>
      <c r="T120"/>
      <c r="AS120" s="85"/>
      <c r="AT120" s="85"/>
      <c r="AY120"/>
      <c r="AZ120"/>
    </row>
    <row r="121" spans="2:52" x14ac:dyDescent="0.3">
      <c r="B121"/>
      <c r="C121"/>
      <c r="D121"/>
      <c r="E121"/>
      <c r="F121"/>
      <c r="G121"/>
      <c r="H121"/>
      <c r="I121"/>
      <c r="T121"/>
      <c r="AU121"/>
      <c r="AV121"/>
      <c r="AW121"/>
      <c r="AX121"/>
      <c r="AY121"/>
      <c r="AZ121"/>
    </row>
    <row r="122" spans="2:52" x14ac:dyDescent="0.3">
      <c r="T122"/>
      <c r="AT122" s="85"/>
      <c r="AZ122"/>
    </row>
    <row r="123" spans="2:52" x14ac:dyDescent="0.3">
      <c r="T123"/>
      <c r="AT123" s="85"/>
      <c r="AZ123"/>
    </row>
    <row r="124" spans="2:52" x14ac:dyDescent="0.3">
      <c r="T124"/>
      <c r="AT124" s="85"/>
      <c r="AZ124"/>
    </row>
    <row r="125" spans="2:52" x14ac:dyDescent="0.3">
      <c r="T125"/>
      <c r="AT125" s="85"/>
      <c r="AZ125"/>
    </row>
    <row r="126" spans="2:52" x14ac:dyDescent="0.3">
      <c r="T126"/>
      <c r="AT126" s="85"/>
      <c r="AZ126"/>
    </row>
    <row r="127" spans="2:52" x14ac:dyDescent="0.3">
      <c r="T127"/>
      <c r="AT127" s="85"/>
      <c r="AZ127"/>
    </row>
    <row r="148" spans="2:52" x14ac:dyDescent="0.3">
      <c r="B148" s="85" t="s">
        <v>9</v>
      </c>
      <c r="C148" s="85" t="s">
        <v>134</v>
      </c>
      <c r="D148" s="85" t="s">
        <v>143</v>
      </c>
      <c r="AU148" s="85" t="s">
        <v>9</v>
      </c>
      <c r="AV148" s="85" t="s">
        <v>143</v>
      </c>
    </row>
    <row r="149" spans="2:52" x14ac:dyDescent="0.3">
      <c r="B149" s="85">
        <v>0</v>
      </c>
      <c r="D149" s="85">
        <v>0</v>
      </c>
      <c r="AU149" s="85">
        <v>0</v>
      </c>
      <c r="AV149" s="85">
        <v>0</v>
      </c>
    </row>
    <row r="150" spans="2:52" x14ac:dyDescent="0.3">
      <c r="B150" s="85">
        <v>1</v>
      </c>
      <c r="C150" s="85">
        <v>18.229238922605958</v>
      </c>
      <c r="D150" s="85">
        <v>26.144377335809967</v>
      </c>
      <c r="H150" t="s">
        <v>144</v>
      </c>
      <c r="I150"/>
      <c r="J150"/>
      <c r="K150"/>
      <c r="L150"/>
      <c r="M150"/>
      <c r="N150"/>
      <c r="AU150" s="85">
        <v>1</v>
      </c>
      <c r="AV150" s="85">
        <v>26.144377335809967</v>
      </c>
      <c r="AY150" t="s">
        <v>144</v>
      </c>
      <c r="AZ150"/>
    </row>
    <row r="151" spans="2:52" x14ac:dyDescent="0.3">
      <c r="B151" s="85">
        <v>2</v>
      </c>
      <c r="C151" s="85">
        <v>93.326089811221621</v>
      </c>
      <c r="D151" s="85">
        <v>113.33779108973515</v>
      </c>
      <c r="H151"/>
      <c r="I151"/>
      <c r="J151"/>
      <c r="K151"/>
      <c r="L151"/>
      <c r="M151"/>
      <c r="N151"/>
      <c r="AU151" s="85">
        <v>2</v>
      </c>
      <c r="AV151" s="85">
        <v>113.33779108973515</v>
      </c>
      <c r="AY151"/>
      <c r="AZ151"/>
    </row>
    <row r="152" spans="2:52" ht="15" thickBot="1" x14ac:dyDescent="0.35">
      <c r="B152" s="85">
        <v>3</v>
      </c>
      <c r="C152" s="85">
        <v>81.785192811956165</v>
      </c>
      <c r="D152" s="85">
        <v>102.62320755691906</v>
      </c>
      <c r="H152" t="s">
        <v>145</v>
      </c>
      <c r="I152"/>
      <c r="J152"/>
      <c r="K152"/>
      <c r="L152"/>
      <c r="M152"/>
      <c r="N152"/>
      <c r="AU152" s="85">
        <v>3</v>
      </c>
      <c r="AV152" s="85">
        <v>102.62320755691906</v>
      </c>
      <c r="AY152" t="s">
        <v>145</v>
      </c>
      <c r="AZ152"/>
    </row>
    <row r="153" spans="2:52" x14ac:dyDescent="0.3">
      <c r="B153" s="85">
        <v>4</v>
      </c>
      <c r="C153" s="85">
        <v>87.463375997115634</v>
      </c>
      <c r="D153" s="85">
        <v>103.77029863385985</v>
      </c>
      <c r="H153" s="164" t="s">
        <v>146</v>
      </c>
      <c r="I153" s="164" t="s">
        <v>147</v>
      </c>
      <c r="J153" s="164" t="s">
        <v>148</v>
      </c>
      <c r="K153" s="164" t="s">
        <v>87</v>
      </c>
      <c r="L153" s="164" t="s">
        <v>149</v>
      </c>
      <c r="M153"/>
      <c r="N153"/>
      <c r="AU153" s="85">
        <v>4</v>
      </c>
      <c r="AV153" s="85">
        <v>103.77029863385985</v>
      </c>
      <c r="AY153" s="164" t="s">
        <v>146</v>
      </c>
      <c r="AZ153" s="164" t="s">
        <v>147</v>
      </c>
    </row>
    <row r="154" spans="2:52" x14ac:dyDescent="0.3">
      <c r="B154" s="85">
        <v>5</v>
      </c>
      <c r="C154" s="85">
        <v>95.523959653615904</v>
      </c>
      <c r="D154" s="85">
        <v>107.74562535165421</v>
      </c>
      <c r="H154" s="32" t="s">
        <v>150</v>
      </c>
      <c r="I154" s="32">
        <v>64</v>
      </c>
      <c r="J154" s="32">
        <v>10600.895487582642</v>
      </c>
      <c r="K154" s="32">
        <v>165.63899199347878</v>
      </c>
      <c r="L154" s="32">
        <v>3794.1895346657284</v>
      </c>
      <c r="M154"/>
      <c r="N154"/>
      <c r="AU154" s="85">
        <v>5</v>
      </c>
      <c r="AV154" s="85">
        <v>107.74562535165421</v>
      </c>
      <c r="AY154" s="32" t="s">
        <v>150</v>
      </c>
      <c r="AZ154" s="32">
        <v>64</v>
      </c>
    </row>
    <row r="155" spans="2:52" ht="15" thickBot="1" x14ac:dyDescent="0.35">
      <c r="B155" s="85">
        <v>6</v>
      </c>
      <c r="C155" s="85">
        <v>95.77699471943761</v>
      </c>
      <c r="D155" s="85">
        <v>108.92581567143191</v>
      </c>
      <c r="H155" s="163" t="s">
        <v>151</v>
      </c>
      <c r="I155" s="163">
        <v>64</v>
      </c>
      <c r="J155" s="163">
        <v>12220.688026451486</v>
      </c>
      <c r="K155" s="163">
        <v>190.94825041330446</v>
      </c>
      <c r="L155" s="163">
        <v>2960.3428300026849</v>
      </c>
      <c r="M155"/>
      <c r="N155"/>
      <c r="AU155" s="85">
        <v>6</v>
      </c>
      <c r="AV155" s="85">
        <v>108.92581567143191</v>
      </c>
      <c r="AY155" s="163" t="s">
        <v>151</v>
      </c>
      <c r="AZ155" s="163">
        <v>64</v>
      </c>
    </row>
    <row r="156" spans="2:52" x14ac:dyDescent="0.3">
      <c r="B156" s="85">
        <v>7</v>
      </c>
      <c r="C156" s="85">
        <v>95.542580429316061</v>
      </c>
      <c r="D156" s="85">
        <v>110.85328286622219</v>
      </c>
      <c r="H156"/>
      <c r="I156"/>
      <c r="J156"/>
      <c r="K156"/>
      <c r="L156"/>
      <c r="M156"/>
      <c r="N156"/>
      <c r="AU156" s="85">
        <v>7</v>
      </c>
      <c r="AV156" s="85">
        <v>110.85328286622219</v>
      </c>
      <c r="AY156"/>
      <c r="AZ156"/>
    </row>
    <row r="157" spans="2:52" x14ac:dyDescent="0.3">
      <c r="B157" s="85">
        <v>8</v>
      </c>
      <c r="C157" s="85">
        <v>86.559457891322992</v>
      </c>
      <c r="D157" s="85">
        <v>101.80021637110049</v>
      </c>
      <c r="H157"/>
      <c r="I157"/>
      <c r="J157"/>
      <c r="K157"/>
      <c r="L157"/>
      <c r="M157"/>
      <c r="N157"/>
      <c r="AU157" s="85">
        <v>8</v>
      </c>
      <c r="AV157" s="85">
        <v>101.80021637110049</v>
      </c>
      <c r="AY157"/>
      <c r="AZ157"/>
    </row>
    <row r="158" spans="2:52" ht="15" thickBot="1" x14ac:dyDescent="0.35">
      <c r="B158" s="85">
        <v>9</v>
      </c>
      <c r="C158" s="85">
        <v>104.05293434549982</v>
      </c>
      <c r="D158" s="85">
        <v>121.82974109549377</v>
      </c>
      <c r="H158" t="s">
        <v>152</v>
      </c>
      <c r="I158"/>
      <c r="J158"/>
      <c r="K158"/>
      <c r="L158"/>
      <c r="M158"/>
      <c r="N158"/>
      <c r="AU158" s="85">
        <v>9</v>
      </c>
      <c r="AV158" s="85">
        <v>121.82974109549377</v>
      </c>
      <c r="AY158" t="s">
        <v>152</v>
      </c>
      <c r="AZ158"/>
    </row>
    <row r="159" spans="2:52" x14ac:dyDescent="0.3">
      <c r="B159" s="85">
        <v>10</v>
      </c>
      <c r="C159" s="85">
        <v>96.891998827833973</v>
      </c>
      <c r="D159" s="85">
        <v>113.9533278521799</v>
      </c>
      <c r="H159" s="164" t="s">
        <v>153</v>
      </c>
      <c r="I159" s="164" t="s">
        <v>154</v>
      </c>
      <c r="J159" s="164" t="s">
        <v>155</v>
      </c>
      <c r="K159" s="164" t="s">
        <v>156</v>
      </c>
      <c r="L159" s="164" t="s">
        <v>12</v>
      </c>
      <c r="M159" s="164" t="s">
        <v>157</v>
      </c>
      <c r="N159" s="164" t="s">
        <v>158</v>
      </c>
      <c r="AU159" s="85">
        <v>10</v>
      </c>
      <c r="AV159" s="85">
        <v>113.9533278521799</v>
      </c>
      <c r="AY159" s="164" t="s">
        <v>153</v>
      </c>
      <c r="AZ159" s="164" t="s">
        <v>154</v>
      </c>
    </row>
    <row r="160" spans="2:52" x14ac:dyDescent="0.3">
      <c r="B160" s="85">
        <v>11</v>
      </c>
      <c r="C160" s="85">
        <v>107.76824109187959</v>
      </c>
      <c r="D160" s="85">
        <v>125.38686445615383</v>
      </c>
      <c r="H160" s="32" t="s">
        <v>159</v>
      </c>
      <c r="I160" s="32">
        <v>20497.873976368806</v>
      </c>
      <c r="J160" s="32">
        <v>1</v>
      </c>
      <c r="K160" s="32">
        <v>20497.873976368806</v>
      </c>
      <c r="L160" s="32">
        <v>6.0693687940823446</v>
      </c>
      <c r="M160" s="32">
        <v>1.5103652845013102E-2</v>
      </c>
      <c r="N160" s="32">
        <v>3.916324643543144</v>
      </c>
      <c r="AU160" s="85">
        <v>11</v>
      </c>
      <c r="AV160" s="85">
        <v>125.38686445615383</v>
      </c>
      <c r="AY160" s="32" t="s">
        <v>159</v>
      </c>
      <c r="AZ160" s="32">
        <v>20497.873976368806</v>
      </c>
    </row>
    <row r="161" spans="2:52" x14ac:dyDescent="0.3">
      <c r="B161" s="85">
        <v>12</v>
      </c>
      <c r="C161" s="85">
        <v>101.21027598816681</v>
      </c>
      <c r="D161" s="85">
        <v>119.49010017408197</v>
      </c>
      <c r="H161" s="32" t="s">
        <v>160</v>
      </c>
      <c r="I161" s="32">
        <v>425535.53897410922</v>
      </c>
      <c r="J161" s="32">
        <v>126</v>
      </c>
      <c r="K161" s="32">
        <v>3377.2661823342</v>
      </c>
      <c r="L161" s="32"/>
      <c r="M161" s="32"/>
      <c r="N161" s="32"/>
      <c r="AU161" s="85">
        <v>12</v>
      </c>
      <c r="AV161" s="85">
        <v>119.49010017408197</v>
      </c>
      <c r="AY161" s="32" t="s">
        <v>160</v>
      </c>
      <c r="AZ161" s="32">
        <v>425535.53897410922</v>
      </c>
    </row>
    <row r="162" spans="2:52" x14ac:dyDescent="0.3">
      <c r="B162" s="85">
        <v>13</v>
      </c>
      <c r="C162" s="85">
        <v>101.66034723667532</v>
      </c>
      <c r="D162" s="85">
        <v>129.12366054273224</v>
      </c>
      <c r="H162" s="32"/>
      <c r="I162" s="32"/>
      <c r="J162" s="32"/>
      <c r="K162" s="32"/>
      <c r="L162" s="32"/>
      <c r="M162" s="32"/>
      <c r="N162" s="32"/>
      <c r="AU162" s="85">
        <v>13</v>
      </c>
      <c r="AV162" s="85">
        <v>129.12366054273224</v>
      </c>
      <c r="AY162" s="32"/>
      <c r="AZ162" s="32"/>
    </row>
    <row r="163" spans="2:52" ht="15" thickBot="1" x14ac:dyDescent="0.35">
      <c r="B163" s="85">
        <v>14</v>
      </c>
      <c r="C163" s="85">
        <v>107.57428355928357</v>
      </c>
      <c r="D163" s="85">
        <v>134.35843981515941</v>
      </c>
      <c r="H163" s="163" t="s">
        <v>161</v>
      </c>
      <c r="I163" s="163">
        <v>446033.41295047803</v>
      </c>
      <c r="J163" s="163">
        <v>127</v>
      </c>
      <c r="K163" s="163"/>
      <c r="L163" s="163"/>
      <c r="M163" s="163"/>
      <c r="N163" s="163"/>
      <c r="AU163" s="85">
        <v>14</v>
      </c>
      <c r="AV163" s="85">
        <v>134.35843981515941</v>
      </c>
      <c r="AY163" s="163" t="s">
        <v>161</v>
      </c>
      <c r="AZ163" s="163">
        <v>446033.41295047803</v>
      </c>
    </row>
    <row r="164" spans="2:52" x14ac:dyDescent="0.3">
      <c r="B164" s="85">
        <v>15</v>
      </c>
      <c r="C164" s="85">
        <v>103.66805011904313</v>
      </c>
      <c r="D164" s="85">
        <v>129.30356988804786</v>
      </c>
      <c r="AU164" s="85">
        <v>15</v>
      </c>
      <c r="AV164" s="85">
        <v>129.30356988804786</v>
      </c>
    </row>
    <row r="165" spans="2:52" x14ac:dyDescent="0.3">
      <c r="B165" s="85">
        <v>16</v>
      </c>
      <c r="C165" s="85">
        <v>114.80061355611291</v>
      </c>
      <c r="D165" s="85">
        <v>146.57136768673843</v>
      </c>
      <c r="AU165" s="85">
        <v>16</v>
      </c>
      <c r="AV165" s="85">
        <v>146.57136768673843</v>
      </c>
    </row>
    <row r="166" spans="2:52" x14ac:dyDescent="0.3">
      <c r="B166" s="85">
        <v>17</v>
      </c>
      <c r="C166" s="85">
        <v>109.13218634972793</v>
      </c>
      <c r="D166" s="85">
        <v>159.64246343164552</v>
      </c>
      <c r="AU166" s="85">
        <v>17</v>
      </c>
      <c r="AV166" s="85">
        <v>159.64246343164552</v>
      </c>
    </row>
    <row r="167" spans="2:52" x14ac:dyDescent="0.3">
      <c r="B167" s="85">
        <v>18</v>
      </c>
      <c r="C167" s="85">
        <v>128.78413186913647</v>
      </c>
      <c r="D167" s="85">
        <v>174.24945680261445</v>
      </c>
      <c r="AU167" s="85">
        <v>18</v>
      </c>
      <c r="AV167" s="85">
        <v>174.24945680261445</v>
      </c>
    </row>
    <row r="168" spans="2:52" x14ac:dyDescent="0.3">
      <c r="B168" s="85">
        <v>19</v>
      </c>
      <c r="C168" s="85">
        <v>122.34455304333709</v>
      </c>
      <c r="D168" s="85">
        <v>164.3034857745713</v>
      </c>
      <c r="AU168" s="85">
        <v>19</v>
      </c>
      <c r="AV168" s="85">
        <v>164.3034857745713</v>
      </c>
    </row>
    <row r="169" spans="2:52" x14ac:dyDescent="0.3">
      <c r="B169" s="85">
        <v>20</v>
      </c>
      <c r="C169" s="85">
        <v>127.06474150901109</v>
      </c>
      <c r="D169" s="85">
        <v>166.14939188946812</v>
      </c>
      <c r="AU169" s="85">
        <v>20</v>
      </c>
      <c r="AV169" s="85">
        <v>166.14939188946812</v>
      </c>
    </row>
    <row r="170" spans="2:52" x14ac:dyDescent="0.3">
      <c r="B170" s="85">
        <v>21</v>
      </c>
      <c r="C170" s="85">
        <v>138.89219106434243</v>
      </c>
      <c r="D170" s="85">
        <v>204.43099297542821</v>
      </c>
      <c r="AU170" s="85">
        <v>21</v>
      </c>
      <c r="AV170" s="85">
        <v>204.43099297542821</v>
      </c>
    </row>
    <row r="171" spans="2:52" x14ac:dyDescent="0.3">
      <c r="B171" s="85">
        <v>22</v>
      </c>
      <c r="C171" s="85">
        <v>136.57104254659845</v>
      </c>
      <c r="D171" s="85">
        <v>193.64072954106356</v>
      </c>
      <c r="AU171" s="85">
        <v>22</v>
      </c>
      <c r="AV171" s="85">
        <v>193.64072954106356</v>
      </c>
    </row>
    <row r="172" spans="2:52" x14ac:dyDescent="0.3">
      <c r="B172" s="85">
        <v>23</v>
      </c>
      <c r="C172" s="85">
        <v>148.9230455720751</v>
      </c>
      <c r="D172" s="85">
        <v>198.53338425652507</v>
      </c>
      <c r="AU172" s="85">
        <v>23</v>
      </c>
      <c r="AV172" s="85">
        <v>198.53338425652507</v>
      </c>
    </row>
    <row r="173" spans="2:52" x14ac:dyDescent="0.3">
      <c r="B173" s="85">
        <v>24</v>
      </c>
      <c r="C173" s="85">
        <v>145.564427581795</v>
      </c>
      <c r="D173" s="85">
        <v>192.0380782947334</v>
      </c>
      <c r="AU173" s="85">
        <v>24</v>
      </c>
      <c r="AV173" s="85">
        <v>192.0380782947334</v>
      </c>
    </row>
    <row r="174" spans="2:52" x14ac:dyDescent="0.3">
      <c r="B174" s="85">
        <v>25</v>
      </c>
      <c r="C174" s="85">
        <v>164.15065158137597</v>
      </c>
      <c r="D174" s="85">
        <v>196.02312716862318</v>
      </c>
      <c r="AU174" s="85">
        <v>25</v>
      </c>
      <c r="AV174" s="85">
        <v>196.02312716862318</v>
      </c>
    </row>
    <row r="175" spans="2:52" x14ac:dyDescent="0.3">
      <c r="B175" s="85">
        <v>26</v>
      </c>
      <c r="C175" s="85">
        <v>158.08366701271157</v>
      </c>
      <c r="D175" s="85">
        <v>186.25332776117307</v>
      </c>
      <c r="AU175" s="85">
        <v>26</v>
      </c>
      <c r="AV175" s="85">
        <v>186.25332776117307</v>
      </c>
    </row>
    <row r="176" spans="2:52" x14ac:dyDescent="0.3">
      <c r="B176" s="85">
        <v>27</v>
      </c>
      <c r="C176" s="85">
        <v>160.67479987255135</v>
      </c>
      <c r="D176" s="85">
        <v>187.04150061257405</v>
      </c>
      <c r="AU176" s="85">
        <v>27</v>
      </c>
      <c r="AV176" s="85">
        <v>187.04150061257405</v>
      </c>
    </row>
    <row r="177" spans="2:48" x14ac:dyDescent="0.3">
      <c r="B177" s="85">
        <v>28</v>
      </c>
      <c r="C177" s="85">
        <v>169.82011738364136</v>
      </c>
      <c r="D177" s="85">
        <v>192.9537243724408</v>
      </c>
      <c r="AU177" s="85">
        <v>28</v>
      </c>
      <c r="AV177" s="85">
        <v>192.9537243724408</v>
      </c>
    </row>
    <row r="178" spans="2:48" x14ac:dyDescent="0.3">
      <c r="B178" s="85">
        <v>29</v>
      </c>
      <c r="C178" s="85">
        <v>165.197870044354</v>
      </c>
      <c r="D178" s="85">
        <v>193.99419544241462</v>
      </c>
      <c r="AU178" s="85">
        <v>29</v>
      </c>
      <c r="AV178" s="85">
        <v>193.99419544241462</v>
      </c>
    </row>
    <row r="179" spans="2:48" x14ac:dyDescent="0.3">
      <c r="B179" s="85">
        <v>30</v>
      </c>
      <c r="C179" s="85">
        <v>169.68120689884222</v>
      </c>
      <c r="D179" s="85">
        <v>211.76367969533547</v>
      </c>
      <c r="AU179" s="85">
        <v>30</v>
      </c>
      <c r="AV179" s="85">
        <v>211.76367969533547</v>
      </c>
    </row>
    <row r="180" spans="2:48" x14ac:dyDescent="0.3">
      <c r="B180" s="85">
        <v>31</v>
      </c>
      <c r="C180" s="85">
        <v>162.31304557356654</v>
      </c>
      <c r="D180" s="85">
        <v>201.55280688226367</v>
      </c>
      <c r="AU180" s="85">
        <v>31</v>
      </c>
      <c r="AV180" s="85">
        <v>201.55280688226367</v>
      </c>
    </row>
    <row r="181" spans="2:48" x14ac:dyDescent="0.3">
      <c r="B181" s="85">
        <v>32</v>
      </c>
      <c r="C181" s="85">
        <v>165.71443372301135</v>
      </c>
      <c r="D181" s="85">
        <v>201.55731650043012</v>
      </c>
      <c r="AU181" s="85">
        <v>32</v>
      </c>
      <c r="AV181" s="85">
        <v>201.55731650043012</v>
      </c>
    </row>
    <row r="182" spans="2:48" x14ac:dyDescent="0.3">
      <c r="B182" s="85">
        <v>33</v>
      </c>
      <c r="C182" s="85">
        <v>160.76005057050673</v>
      </c>
      <c r="D182" s="85">
        <v>192.91080889593763</v>
      </c>
      <c r="AU182" s="85">
        <v>33</v>
      </c>
      <c r="AV182" s="85">
        <v>192.91080889593763</v>
      </c>
    </row>
    <row r="183" spans="2:48" x14ac:dyDescent="0.3">
      <c r="B183" s="85">
        <v>34</v>
      </c>
      <c r="C183" s="85">
        <v>164.30831146038705</v>
      </c>
      <c r="D183" s="85">
        <v>194.36121791078997</v>
      </c>
      <c r="AU183" s="85">
        <v>34</v>
      </c>
      <c r="AV183" s="85">
        <v>194.36121791078997</v>
      </c>
    </row>
    <row r="184" spans="2:48" x14ac:dyDescent="0.3">
      <c r="B184" s="85">
        <v>35</v>
      </c>
      <c r="C184" s="85">
        <v>168.69416936196481</v>
      </c>
      <c r="D184" s="85">
        <v>202.81981376915974</v>
      </c>
      <c r="AU184" s="85">
        <v>35</v>
      </c>
      <c r="AV184" s="85">
        <v>202.81981376915974</v>
      </c>
    </row>
    <row r="185" spans="2:48" x14ac:dyDescent="0.3">
      <c r="B185" s="85">
        <v>36</v>
      </c>
      <c r="C185" s="85">
        <v>161.67677526252143</v>
      </c>
      <c r="D185" s="85">
        <v>194.28103318983983</v>
      </c>
      <c r="AU185" s="85">
        <v>36</v>
      </c>
      <c r="AV185" s="85">
        <v>194.28103318983983</v>
      </c>
    </row>
    <row r="186" spans="2:48" x14ac:dyDescent="0.3">
      <c r="B186" s="85">
        <v>37</v>
      </c>
      <c r="C186" s="85">
        <v>169.16909670720554</v>
      </c>
      <c r="D186" s="85">
        <v>205.90941561351528</v>
      </c>
      <c r="AU186" s="85">
        <v>37</v>
      </c>
      <c r="AV186" s="85">
        <v>205.90941561351528</v>
      </c>
    </row>
    <row r="187" spans="2:48" x14ac:dyDescent="0.3">
      <c r="B187" s="85">
        <v>38</v>
      </c>
      <c r="C187" s="85">
        <v>163.96901453146401</v>
      </c>
      <c r="D187" s="85">
        <v>197.76618592820952</v>
      </c>
      <c r="AU187" s="85">
        <v>38</v>
      </c>
      <c r="AV187" s="85">
        <v>197.76618592820952</v>
      </c>
    </row>
    <row r="188" spans="2:48" x14ac:dyDescent="0.3">
      <c r="B188" s="85">
        <v>39</v>
      </c>
      <c r="C188" s="85">
        <v>173.16060972730983</v>
      </c>
      <c r="D188" s="85">
        <v>208.77530125267344</v>
      </c>
      <c r="AU188" s="85">
        <v>39</v>
      </c>
      <c r="AV188" s="85">
        <v>208.77530125267344</v>
      </c>
    </row>
    <row r="189" spans="2:48" x14ac:dyDescent="0.3">
      <c r="B189" s="85">
        <v>40</v>
      </c>
      <c r="C189" s="85">
        <v>165.8213823263599</v>
      </c>
      <c r="D189" s="85">
        <v>201.07148372041706</v>
      </c>
      <c r="AU189" s="85">
        <v>40</v>
      </c>
      <c r="AV189" s="85">
        <v>201.07148372041706</v>
      </c>
    </row>
    <row r="190" spans="2:48" x14ac:dyDescent="0.3">
      <c r="B190" s="85">
        <v>41</v>
      </c>
      <c r="C190" s="85">
        <v>169.29885769995678</v>
      </c>
      <c r="D190" s="85">
        <v>203.55809114365664</v>
      </c>
      <c r="AU190" s="85">
        <v>41</v>
      </c>
      <c r="AV190" s="85">
        <v>203.55809114365664</v>
      </c>
    </row>
    <row r="191" spans="2:48" x14ac:dyDescent="0.3">
      <c r="B191" s="85">
        <v>42</v>
      </c>
      <c r="C191" s="85">
        <v>182.14636986231892</v>
      </c>
      <c r="D191" s="85">
        <v>215.63792561213154</v>
      </c>
      <c r="AU191" s="85">
        <v>42</v>
      </c>
      <c r="AV191" s="85">
        <v>215.63792561213154</v>
      </c>
    </row>
    <row r="192" spans="2:48" x14ac:dyDescent="0.3">
      <c r="B192" s="85">
        <v>43</v>
      </c>
      <c r="C192" s="85">
        <v>176.92251190206488</v>
      </c>
      <c r="D192" s="85">
        <v>208.11575082977183</v>
      </c>
      <c r="AU192" s="85">
        <v>43</v>
      </c>
      <c r="AV192" s="85">
        <v>208.11575082977183</v>
      </c>
    </row>
    <row r="193" spans="2:48" x14ac:dyDescent="0.3">
      <c r="B193" s="85">
        <v>44</v>
      </c>
      <c r="C193" s="85">
        <v>182.69130389724538</v>
      </c>
      <c r="D193" s="85">
        <v>218.14919382365929</v>
      </c>
      <c r="AU193" s="85">
        <v>44</v>
      </c>
      <c r="AV193" s="85">
        <v>218.14919382365929</v>
      </c>
    </row>
    <row r="194" spans="2:48" x14ac:dyDescent="0.3">
      <c r="B194" s="85">
        <v>45</v>
      </c>
      <c r="C194" s="85">
        <v>176.30340501351256</v>
      </c>
      <c r="D194" s="85">
        <v>210.36317359853092</v>
      </c>
      <c r="AU194" s="85">
        <v>45</v>
      </c>
      <c r="AV194" s="85">
        <v>210.36317359853092</v>
      </c>
    </row>
    <row r="195" spans="2:48" x14ac:dyDescent="0.3">
      <c r="B195" s="85">
        <v>46</v>
      </c>
      <c r="C195" s="85">
        <v>190.16919419484654</v>
      </c>
      <c r="D195" s="85">
        <v>217.09102836433445</v>
      </c>
      <c r="AU195" s="85">
        <v>46</v>
      </c>
      <c r="AV195" s="85">
        <v>217.09102836433445</v>
      </c>
    </row>
    <row r="196" spans="2:48" x14ac:dyDescent="0.3">
      <c r="B196" s="85">
        <v>47</v>
      </c>
      <c r="C196" s="85">
        <v>185.05736970059533</v>
      </c>
      <c r="D196" s="85">
        <v>209.35348399445107</v>
      </c>
      <c r="AU196" s="85">
        <v>47</v>
      </c>
      <c r="AV196" s="85">
        <v>209.35348399445107</v>
      </c>
    </row>
    <row r="197" spans="2:48" x14ac:dyDescent="0.3">
      <c r="B197" s="85">
        <v>48</v>
      </c>
      <c r="C197" s="85">
        <v>188.45200948704579</v>
      </c>
      <c r="D197" s="85">
        <v>226.09682571625885</v>
      </c>
      <c r="AU197" s="85">
        <v>48</v>
      </c>
      <c r="AV197" s="85">
        <v>226.09682571625885</v>
      </c>
    </row>
    <row r="198" spans="2:48" x14ac:dyDescent="0.3">
      <c r="B198" s="85">
        <v>49</v>
      </c>
      <c r="C198" s="85">
        <v>191.01249105826037</v>
      </c>
      <c r="D198" s="85">
        <v>244.69821222240952</v>
      </c>
      <c r="AU198" s="85">
        <v>49</v>
      </c>
      <c r="AV198" s="85">
        <v>244.69821222240952</v>
      </c>
    </row>
    <row r="199" spans="2:48" x14ac:dyDescent="0.3">
      <c r="B199" s="85">
        <v>50</v>
      </c>
      <c r="C199" s="85">
        <v>187.20514353706025</v>
      </c>
      <c r="D199" s="85">
        <v>242.14104775086449</v>
      </c>
      <c r="AU199" s="85">
        <v>50</v>
      </c>
      <c r="AV199" s="85">
        <v>242.14104775086449</v>
      </c>
    </row>
    <row r="200" spans="2:48" x14ac:dyDescent="0.3">
      <c r="B200" s="85">
        <v>51</v>
      </c>
      <c r="C200" s="85">
        <v>192.8709448777611</v>
      </c>
      <c r="D200" s="85">
        <v>259.23562253224173</v>
      </c>
      <c r="AU200" s="85">
        <v>51</v>
      </c>
      <c r="AV200" s="85">
        <v>259.23562253224173</v>
      </c>
    </row>
    <row r="201" spans="2:48" x14ac:dyDescent="0.3">
      <c r="B201" s="85">
        <v>52</v>
      </c>
      <c r="C201" s="85">
        <v>189.61668394255457</v>
      </c>
      <c r="D201" s="85">
        <v>254.55429953457519</v>
      </c>
      <c r="AU201" s="85">
        <v>52</v>
      </c>
      <c r="AV201" s="85">
        <v>254.55429953457519</v>
      </c>
    </row>
    <row r="202" spans="2:48" x14ac:dyDescent="0.3">
      <c r="B202" s="85">
        <v>53</v>
      </c>
      <c r="C202" s="85">
        <v>222.23442541498176</v>
      </c>
      <c r="D202" s="85">
        <v>265.58391716164522</v>
      </c>
      <c r="AU202" s="85">
        <v>53</v>
      </c>
      <c r="AV202" s="85">
        <v>265.58391716164522</v>
      </c>
    </row>
    <row r="203" spans="2:48" x14ac:dyDescent="0.3">
      <c r="B203" s="85">
        <v>54</v>
      </c>
      <c r="C203" s="85">
        <v>217.23139096676732</v>
      </c>
      <c r="D203" s="85">
        <v>258.10492328577783</v>
      </c>
      <c r="AU203" s="85">
        <v>54</v>
      </c>
      <c r="AV203" s="85">
        <v>258.10492328577783</v>
      </c>
    </row>
    <row r="204" spans="2:48" x14ac:dyDescent="0.3">
      <c r="B204" s="85">
        <v>55</v>
      </c>
      <c r="C204" s="85">
        <v>224.6061422086706</v>
      </c>
      <c r="D204" s="85">
        <v>258.58582202136557</v>
      </c>
      <c r="AU204" s="85">
        <v>55</v>
      </c>
      <c r="AV204" s="85">
        <v>258.58582202136557</v>
      </c>
    </row>
    <row r="205" spans="2:48" x14ac:dyDescent="0.3">
      <c r="B205" s="85">
        <v>56</v>
      </c>
      <c r="C205" s="85">
        <v>257.53905848842749</v>
      </c>
      <c r="D205" s="85">
        <v>262.74072018304003</v>
      </c>
      <c r="AU205" s="85">
        <v>56</v>
      </c>
      <c r="AV205" s="85">
        <v>262.74072018304003</v>
      </c>
    </row>
    <row r="206" spans="2:48" x14ac:dyDescent="0.3">
      <c r="B206" s="85">
        <v>57</v>
      </c>
      <c r="C206" s="85">
        <v>250.84335663571994</v>
      </c>
      <c r="D206" s="85">
        <v>255.07658220585742</v>
      </c>
      <c r="AU206" s="85">
        <v>57</v>
      </c>
      <c r="AV206" s="85">
        <v>255.07658220585742</v>
      </c>
    </row>
    <row r="207" spans="2:48" x14ac:dyDescent="0.3">
      <c r="B207" s="85">
        <v>58</v>
      </c>
      <c r="C207" s="85">
        <v>278.17986320612471</v>
      </c>
      <c r="D207" s="85">
        <v>260.54975952504111</v>
      </c>
      <c r="AU207" s="85">
        <v>58</v>
      </c>
      <c r="AV207" s="85">
        <v>260.54975952504111</v>
      </c>
    </row>
    <row r="208" spans="2:48" x14ac:dyDescent="0.3">
      <c r="B208" s="85">
        <v>59</v>
      </c>
      <c r="C208" s="85">
        <v>272.56819574475441</v>
      </c>
      <c r="D208" s="85">
        <v>253.60908183897254</v>
      </c>
      <c r="AU208" s="85">
        <v>59</v>
      </c>
      <c r="AV208" s="85">
        <v>253.60908183897254</v>
      </c>
    </row>
    <row r="209" spans="2:48" x14ac:dyDescent="0.3">
      <c r="B209" s="85">
        <v>60</v>
      </c>
      <c r="C209" s="85">
        <v>286.94614795451645</v>
      </c>
      <c r="D209" s="85">
        <v>260.39845586950219</v>
      </c>
      <c r="AU209" s="85">
        <v>60</v>
      </c>
      <c r="AV209" s="85">
        <v>260.39845586950219</v>
      </c>
    </row>
    <row r="210" spans="2:48" x14ac:dyDescent="0.3">
      <c r="B210" s="85">
        <v>61</v>
      </c>
      <c r="C210" s="85">
        <v>284.55652796467683</v>
      </c>
      <c r="D210" s="85">
        <v>254.29601378532584</v>
      </c>
      <c r="AU210" s="85">
        <v>61</v>
      </c>
      <c r="AV210" s="85">
        <v>254.29601378532584</v>
      </c>
    </row>
    <row r="211" spans="2:48" x14ac:dyDescent="0.3">
      <c r="B211" s="85">
        <v>62</v>
      </c>
      <c r="C211" s="85">
        <v>290.0495278748175</v>
      </c>
      <c r="D211" s="85">
        <v>254.63718963926149</v>
      </c>
      <c r="AU211" s="85">
        <v>62</v>
      </c>
      <c r="AV211" s="85">
        <v>254.63718963926149</v>
      </c>
    </row>
    <row r="212" spans="2:48" x14ac:dyDescent="0.3">
      <c r="B212" s="85">
        <v>63</v>
      </c>
      <c r="C212" s="85">
        <v>306.43883238154262</v>
      </c>
      <c r="D212" s="85">
        <v>258.28861298308925</v>
      </c>
      <c r="AU212" s="85">
        <v>63</v>
      </c>
      <c r="AV212" s="85">
        <v>258.28861298308925</v>
      </c>
    </row>
    <row r="213" spans="2:48" x14ac:dyDescent="0.3">
      <c r="B213" s="85">
        <v>64</v>
      </c>
      <c r="C213" s="85">
        <v>305.65057703353745</v>
      </c>
      <c r="D213" s="85">
        <v>252.58168476055326</v>
      </c>
      <c r="AU213" s="85">
        <v>64</v>
      </c>
      <c r="AV213" s="85">
        <v>252.58168476055326</v>
      </c>
    </row>
  </sheetData>
  <mergeCells count="1">
    <mergeCell ref="F116:H11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123"/>
  <sheetViews>
    <sheetView topLeftCell="A10" zoomScale="50" zoomScaleNormal="50" workbookViewId="0">
      <selection activeCell="A115" sqref="A115:L123"/>
    </sheetView>
  </sheetViews>
  <sheetFormatPr defaultRowHeight="14.4" x14ac:dyDescent="0.3"/>
  <cols>
    <col min="1" max="1" width="6.44140625" style="141" customWidth="1"/>
    <col min="2" max="2" width="10.33203125" style="85" customWidth="1"/>
    <col min="3" max="10" width="10.44140625" style="85" customWidth="1"/>
    <col min="11" max="20" width="10.33203125" style="85" customWidth="1"/>
    <col min="22" max="23" width="9" bestFit="1" customWidth="1"/>
    <col min="24" max="32" width="9.5546875" bestFit="1" customWidth="1"/>
    <col min="34" max="46" width="9.33203125" customWidth="1"/>
  </cols>
  <sheetData>
    <row r="1" spans="1:46" ht="10.95" customHeight="1" x14ac:dyDescent="0.3">
      <c r="A1" s="103"/>
    </row>
    <row r="2" spans="1:46" ht="10.95" customHeight="1" x14ac:dyDescent="0.3">
      <c r="A2" s="103"/>
    </row>
    <row r="3" spans="1:46" ht="10.95" customHeight="1" x14ac:dyDescent="0.3">
      <c r="AH3">
        <v>2</v>
      </c>
      <c r="AI3" s="145"/>
      <c r="AJ3">
        <v>5</v>
      </c>
      <c r="AK3">
        <v>6</v>
      </c>
      <c r="AL3">
        <v>7</v>
      </c>
      <c r="AM3">
        <v>8</v>
      </c>
      <c r="AN3">
        <v>9</v>
      </c>
      <c r="AO3">
        <v>10</v>
      </c>
      <c r="AP3">
        <v>11</v>
      </c>
      <c r="AQ3">
        <v>12</v>
      </c>
      <c r="AR3">
        <v>13</v>
      </c>
      <c r="AS3">
        <v>14</v>
      </c>
      <c r="AT3">
        <v>15</v>
      </c>
    </row>
    <row r="4" spans="1:46" ht="72" x14ac:dyDescent="0.3">
      <c r="A4" s="142" t="s">
        <v>9</v>
      </c>
      <c r="B4" s="107" t="s">
        <v>134</v>
      </c>
      <c r="C4" s="107" t="s">
        <v>135</v>
      </c>
      <c r="D4" s="107" t="s">
        <v>136</v>
      </c>
      <c r="E4" s="107" t="s">
        <v>137</v>
      </c>
      <c r="F4" s="107" t="s">
        <v>130</v>
      </c>
      <c r="G4" s="107" t="s">
        <v>131</v>
      </c>
      <c r="H4" s="107" t="s">
        <v>132</v>
      </c>
      <c r="I4" s="107" t="s">
        <v>133</v>
      </c>
      <c r="J4" s="107" t="s">
        <v>109</v>
      </c>
      <c r="K4" s="107" t="s">
        <v>109</v>
      </c>
      <c r="L4" s="107" t="s">
        <v>110</v>
      </c>
      <c r="M4" s="107" t="s">
        <v>110</v>
      </c>
      <c r="N4" s="107" t="s">
        <v>110</v>
      </c>
      <c r="O4" s="107" t="s">
        <v>111</v>
      </c>
      <c r="P4" s="107" t="s">
        <v>111</v>
      </c>
      <c r="Q4" s="107" t="s">
        <v>111</v>
      </c>
      <c r="R4" s="107" t="s">
        <v>112</v>
      </c>
      <c r="S4" s="107" t="s">
        <v>112</v>
      </c>
      <c r="T4" s="107" t="s">
        <v>112</v>
      </c>
      <c r="V4" s="119" t="s">
        <v>122</v>
      </c>
      <c r="W4" s="119" t="s">
        <v>122</v>
      </c>
      <c r="X4" s="119" t="s">
        <v>123</v>
      </c>
      <c r="Y4" s="119" t="s">
        <v>123</v>
      </c>
      <c r="Z4" s="119" t="s">
        <v>123</v>
      </c>
      <c r="AA4" s="119" t="s">
        <v>124</v>
      </c>
      <c r="AB4" s="119" t="s">
        <v>124</v>
      </c>
      <c r="AC4" s="119" t="s">
        <v>124</v>
      </c>
      <c r="AD4" s="119" t="s">
        <v>125</v>
      </c>
      <c r="AE4" s="119" t="s">
        <v>125</v>
      </c>
      <c r="AF4" s="119" t="s">
        <v>125</v>
      </c>
      <c r="AH4" s="119" t="s">
        <v>84</v>
      </c>
      <c r="AI4" s="119" t="s">
        <v>114</v>
      </c>
      <c r="AJ4" s="119" t="s">
        <v>85</v>
      </c>
      <c r="AK4" s="119" t="s">
        <v>85</v>
      </c>
      <c r="AL4" s="119" t="s">
        <v>99</v>
      </c>
      <c r="AM4" s="119" t="s">
        <v>99</v>
      </c>
      <c r="AN4" s="119" t="s">
        <v>99</v>
      </c>
      <c r="AO4" s="119" t="s">
        <v>100</v>
      </c>
      <c r="AP4" s="119" t="s">
        <v>100</v>
      </c>
      <c r="AQ4" s="119" t="s">
        <v>100</v>
      </c>
      <c r="AR4" s="119" t="s">
        <v>101</v>
      </c>
      <c r="AS4" s="119" t="s">
        <v>101</v>
      </c>
      <c r="AT4" s="119" t="s">
        <v>101</v>
      </c>
    </row>
    <row r="5" spans="1:46" x14ac:dyDescent="0.3">
      <c r="A5" s="143">
        <v>0</v>
      </c>
      <c r="B5" s="137">
        <f t="shared" ref="B5:B36" si="0">AVERAGE(J5:K5)</f>
        <v>0</v>
      </c>
      <c r="C5" s="137">
        <f t="shared" ref="C5:C36" si="1">AVERAGE(L5:N5)</f>
        <v>0</v>
      </c>
      <c r="D5" s="137"/>
      <c r="E5" s="137">
        <f>AVERAGE(R5:T5)</f>
        <v>0</v>
      </c>
      <c r="F5" s="137">
        <f>STDEV(J5:K5)</f>
        <v>0</v>
      </c>
      <c r="G5" s="137">
        <f>STDEV(L5:N5)</f>
        <v>0</v>
      </c>
      <c r="H5" s="137">
        <f>STDEV(O5:Q5)</f>
        <v>0</v>
      </c>
      <c r="I5" s="137">
        <f>STDEV(R5:T5)</f>
        <v>0</v>
      </c>
      <c r="J5" s="111">
        <v>0</v>
      </c>
      <c r="K5" s="112">
        <v>0</v>
      </c>
      <c r="L5" s="109">
        <v>0</v>
      </c>
      <c r="M5" s="113">
        <v>0</v>
      </c>
      <c r="N5" s="110">
        <v>0</v>
      </c>
      <c r="O5" s="109">
        <v>0</v>
      </c>
      <c r="P5" s="113">
        <v>0</v>
      </c>
      <c r="Q5" s="110">
        <v>0</v>
      </c>
      <c r="R5" s="109">
        <v>0</v>
      </c>
      <c r="S5" s="113">
        <v>0</v>
      </c>
      <c r="T5" s="110">
        <v>0</v>
      </c>
      <c r="AF5" s="78"/>
      <c r="AH5" s="19">
        <v>0</v>
      </c>
      <c r="AI5" s="19"/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0</v>
      </c>
      <c r="AT5" s="19">
        <v>0</v>
      </c>
    </row>
    <row r="6" spans="1:46" x14ac:dyDescent="0.3">
      <c r="A6" s="143">
        <v>1</v>
      </c>
      <c r="B6" s="137">
        <f t="shared" si="0"/>
        <v>12.957268327967356</v>
      </c>
      <c r="C6" s="137">
        <f t="shared" si="1"/>
        <v>12.997969281695264</v>
      </c>
      <c r="D6" s="137">
        <f t="shared" ref="D6:D36" si="2">AVERAGE(O6:Q6)</f>
        <v>26.144377335809967</v>
      </c>
      <c r="E6" s="137">
        <f t="shared" ref="E6:E68" si="3">AVERAGE(R6:T6)</f>
        <v>18.229238922605958</v>
      </c>
      <c r="F6" s="137">
        <f>STDEV(J6:K6)</f>
        <v>4.0630475833079348E-2</v>
      </c>
      <c r="G6" s="137">
        <f>STDEV(L6:N6)</f>
        <v>1.4208387450702007</v>
      </c>
      <c r="H6" s="137">
        <f>STDEV(O6:Q6)</f>
        <v>5.5273736133851186</v>
      </c>
      <c r="I6" s="137">
        <f t="shared" ref="I6:I69" si="4">STDEV(R6:T6)</f>
        <v>2.072204059138623</v>
      </c>
      <c r="J6" s="139">
        <v>12.985998412951762</v>
      </c>
      <c r="K6" s="139">
        <v>12.928538242982949</v>
      </c>
      <c r="L6" s="139">
        <v>13.187109007842606</v>
      </c>
      <c r="M6" s="139">
        <v>14.314764843480566</v>
      </c>
      <c r="N6" s="139">
        <v>11.492033993762623</v>
      </c>
      <c r="O6" s="139">
        <v>22.258633341668983</v>
      </c>
      <c r="P6" s="139">
        <v>32.472178553625511</v>
      </c>
      <c r="Q6" s="139">
        <v>23.702320112135411</v>
      </c>
      <c r="R6" s="139">
        <v>17.985033200238504</v>
      </c>
      <c r="S6" s="139">
        <v>16.289958186158515</v>
      </c>
      <c r="T6" s="139">
        <v>20.412725381420856</v>
      </c>
      <c r="V6" s="149">
        <f>'AMPTS_data (gas_gVS)'!U9-'AMPTS_data (gas_gVS)'!Q9</f>
        <v>3.8471523074856817</v>
      </c>
      <c r="W6" s="149">
        <f>'AMPTS_data (gas_gVS)'!V9-'AMPTS_data (gas_gVS)'!Q9</f>
        <v>3.7697893711439221</v>
      </c>
      <c r="X6" s="149">
        <f>'AMPTS_data (gas_gVS)'!W9-'AMPTS_data (gas_gVS)'!R9</f>
        <v>4.4281284947797275</v>
      </c>
      <c r="Y6" s="149">
        <f>'AMPTS_data (gas_gVS)'!X9-'AMPTS_data (gas_gVS)'!R9</f>
        <v>4.8223052607657859</v>
      </c>
      <c r="Z6" s="149">
        <f>'AMPTS_data (gas_gVS)'!Y9-'AMPTS_data (gas_gVS)'!R9</f>
        <v>3.3565537850313336</v>
      </c>
      <c r="AA6" s="149">
        <f>'AMPTS_data (gas_gVS)'!Z9-'AMPTS_data (gas_gVS)'!R9</f>
        <v>6.9843447111398262</v>
      </c>
      <c r="AB6" s="149">
        <f>'AMPTS_data (gas_gVS)'!AA9-'AMPTS_data (gas_gVS)'!R9</f>
        <v>6.8271767812326303</v>
      </c>
      <c r="AC6" s="149">
        <f>'AMPTS_data (gas_gVS)'!AB9-'AMPTS_data (gas_gVS)'!R9</f>
        <v>7.7423449083259168</v>
      </c>
      <c r="AD6" s="149">
        <f>'AMPTS_data (gas_gVS)'!AC9-'AMPTS_data (gas_gVS)'!R9</f>
        <v>5.4143533045606986</v>
      </c>
      <c r="AE6" s="149">
        <f>'AMPTS_data (gas_gVS)'!AD9-'AMPTS_data (gas_gVS)'!R9</f>
        <v>5.0516503466750571</v>
      </c>
      <c r="AF6" s="149">
        <f>'AMPTS_data (gas_gVS)'!AE9-'AMPTS_data (gas_gVS)'!R9</f>
        <v>5.9772331295751933</v>
      </c>
      <c r="AH6" s="19">
        <v>30.4</v>
      </c>
      <c r="AI6" s="19">
        <v>31.75</v>
      </c>
      <c r="AJ6" s="19">
        <v>29.9</v>
      </c>
      <c r="AK6" s="19">
        <v>29.6</v>
      </c>
      <c r="AL6" s="19">
        <v>32.799999999999997</v>
      </c>
      <c r="AM6" s="19">
        <v>32.9</v>
      </c>
      <c r="AN6" s="19">
        <v>30.4</v>
      </c>
      <c r="AO6" s="19">
        <v>31.5</v>
      </c>
      <c r="AP6" s="19">
        <v>30.8</v>
      </c>
      <c r="AQ6" s="19">
        <v>32.4</v>
      </c>
      <c r="AR6" s="19">
        <v>30.7</v>
      </c>
      <c r="AS6" s="19">
        <v>31.3</v>
      </c>
      <c r="AT6" s="19">
        <v>30.1</v>
      </c>
    </row>
    <row r="7" spans="1:46" x14ac:dyDescent="0.3">
      <c r="A7" s="143">
        <v>2</v>
      </c>
      <c r="B7" s="137">
        <f t="shared" si="0"/>
        <v>10.102216132641955</v>
      </c>
      <c r="C7" s="137">
        <f t="shared" si="1"/>
        <v>93.235111208771016</v>
      </c>
      <c r="D7" s="137">
        <f t="shared" si="2"/>
        <v>113.33779108973515</v>
      </c>
      <c r="E7" s="137">
        <f t="shared" si="3"/>
        <v>93.326089811221621</v>
      </c>
      <c r="F7" s="137">
        <f t="shared" ref="F7:F69" si="5">STDEV(J7:K7)</f>
        <v>2.3819616457142758</v>
      </c>
      <c r="G7" s="137">
        <f t="shared" ref="G7:G69" si="6">STDEV(L7:N7)</f>
        <v>5.4407602390001584</v>
      </c>
      <c r="H7" s="137">
        <f t="shared" ref="H7:H69" si="7">STDEV(O7:Q7)</f>
        <v>9.2386994917402774</v>
      </c>
      <c r="I7" s="137">
        <f t="shared" si="4"/>
        <v>3.2186111099050021</v>
      </c>
      <c r="J7" s="139">
        <v>8.4179149004311196</v>
      </c>
      <c r="K7" s="139">
        <v>11.78651736485279</v>
      </c>
      <c r="L7" s="139">
        <v>96.529494286982981</v>
      </c>
      <c r="M7" s="139">
        <v>86.955193465929483</v>
      </c>
      <c r="N7" s="139">
        <v>96.220645873400599</v>
      </c>
      <c r="O7" s="139">
        <v>120.87105879002141</v>
      </c>
      <c r="P7" s="139">
        <v>116.11263846447908</v>
      </c>
      <c r="Q7" s="139">
        <v>103.02967601470496</v>
      </c>
      <c r="R7" s="139">
        <v>91.602284712157228</v>
      </c>
      <c r="S7" s="139">
        <v>91.336531426051494</v>
      </c>
      <c r="T7" s="139">
        <v>97.039453295456184</v>
      </c>
      <c r="V7" s="150"/>
      <c r="W7" s="150"/>
      <c r="X7" s="149"/>
      <c r="Y7" s="149"/>
      <c r="Z7" s="149"/>
      <c r="AA7" s="149"/>
      <c r="AB7" s="149"/>
      <c r="AC7" s="149"/>
      <c r="AD7" s="149"/>
      <c r="AE7" s="149"/>
      <c r="AF7" s="149"/>
    </row>
    <row r="8" spans="1:46" x14ac:dyDescent="0.3">
      <c r="A8" s="143">
        <v>3</v>
      </c>
      <c r="B8" s="137">
        <f t="shared" si="0"/>
        <v>7.4640456016279444</v>
      </c>
      <c r="C8" s="137">
        <f t="shared" si="1"/>
        <v>90.888308696027948</v>
      </c>
      <c r="D8" s="137">
        <f t="shared" si="2"/>
        <v>102.62320755691906</v>
      </c>
      <c r="E8" s="137">
        <f t="shared" si="3"/>
        <v>81.785192811956165</v>
      </c>
      <c r="F8" s="137">
        <f t="shared" si="5"/>
        <v>2.3132279904918271</v>
      </c>
      <c r="G8" s="137">
        <f t="shared" si="6"/>
        <v>18.800035646491505</v>
      </c>
      <c r="H8" s="137">
        <f t="shared" si="7"/>
        <v>10.151582745165326</v>
      </c>
      <c r="I8" s="137">
        <f t="shared" si="4"/>
        <v>3.4138743554081392</v>
      </c>
      <c r="J8" s="139">
        <v>5.8283464031206442</v>
      </c>
      <c r="K8" s="139">
        <v>9.0997448001352446</v>
      </c>
      <c r="L8" s="139">
        <v>84.887493081093268</v>
      </c>
      <c r="M8" s="139">
        <v>75.821231917199938</v>
      </c>
      <c r="N8" s="139">
        <v>111.95620108979064</v>
      </c>
      <c r="O8" s="139">
        <v>110.98063496742047</v>
      </c>
      <c r="P8" s="139">
        <v>105.56275821460035</v>
      </c>
      <c r="Q8" s="139">
        <v>91.326229488736317</v>
      </c>
      <c r="R8" s="139">
        <v>79.879586986259781</v>
      </c>
      <c r="S8" s="139">
        <v>79.749511503277105</v>
      </c>
      <c r="T8" s="139">
        <v>85.726479946331608</v>
      </c>
      <c r="V8" s="150"/>
      <c r="W8" s="150"/>
      <c r="X8" s="149">
        <f>'AMPTS_data (gas_gVS)'!W11-'AMPTS_data (gas_gVS)'!R11</f>
        <v>5.3030296419378917</v>
      </c>
      <c r="Y8" s="149">
        <f>'AMPTS_data (gas_gVS)'!X11-'AMPTS_data (gas_gVS)'!R11</f>
        <v>5.900557388115466</v>
      </c>
      <c r="Z8" s="149">
        <f>'AMPTS_data (gas_gVS)'!Y11-'AMPTS_data (gas_gVS)'!R11</f>
        <v>44.933660351753652</v>
      </c>
      <c r="AA8" s="149">
        <f>'AMPTS_data (gas_gVS)'!Z11-'AMPTS_data (gas_gVS)'!R11</f>
        <v>66.166674899463985</v>
      </c>
      <c r="AB8" s="149">
        <f>'AMPTS_data (gas_gVS)'!AA11-'AMPTS_data (gas_gVS)'!R11</f>
        <v>5.6992005404582642</v>
      </c>
      <c r="AC8" s="149">
        <f>'AMPTS_data (gas_gVS)'!AB11-'AMPTS_data (gas_gVS)'!R11</f>
        <v>9.5581629016539651</v>
      </c>
      <c r="AD8" s="149">
        <f>'AMPTS_data (gas_gVS)'!AC11-'AMPTS_data (gas_gVS)'!R11</f>
        <v>43.67586945395594</v>
      </c>
      <c r="AE8" s="149">
        <f>'AMPTS_data (gas_gVS)'!AD11-'AMPTS_data (gas_gVS)'!R11</f>
        <v>2.8461769269091803</v>
      </c>
      <c r="AF8" s="149">
        <f>'AMPTS_data (gas_gVS)'!AE11-'AMPTS_data (gas_gVS)'!R11</f>
        <v>8.1950368777368858</v>
      </c>
      <c r="AH8">
        <v>50.1</v>
      </c>
      <c r="AI8" s="19">
        <v>51.85</v>
      </c>
      <c r="AJ8">
        <v>12.2</v>
      </c>
      <c r="AK8">
        <v>13.3</v>
      </c>
      <c r="AL8">
        <v>13.9</v>
      </c>
      <c r="AM8">
        <v>15.9</v>
      </c>
      <c r="AN8">
        <v>41.7</v>
      </c>
      <c r="AO8">
        <v>58.6</v>
      </c>
      <c r="AP8">
        <v>13.8</v>
      </c>
      <c r="AQ8">
        <v>17</v>
      </c>
      <c r="AR8">
        <v>54.2</v>
      </c>
      <c r="AS8">
        <v>12.1</v>
      </c>
      <c r="AT8">
        <v>16.600000000000001</v>
      </c>
    </row>
    <row r="9" spans="1:46" x14ac:dyDescent="0.3">
      <c r="A9" s="143">
        <v>4</v>
      </c>
      <c r="B9" s="137">
        <f t="shared" si="0"/>
        <v>5.2318921901504325</v>
      </c>
      <c r="C9" s="137">
        <f t="shared" si="1"/>
        <v>110.88129878343221</v>
      </c>
      <c r="D9" s="137">
        <f t="shared" si="2"/>
        <v>103.77029863385985</v>
      </c>
      <c r="E9" s="137">
        <f t="shared" si="3"/>
        <v>87.463375997115634</v>
      </c>
      <c r="F9" s="137">
        <f t="shared" si="5"/>
        <v>2.1706632435629056</v>
      </c>
      <c r="G9" s="137">
        <f t="shared" si="6"/>
        <v>5.7656914621142938</v>
      </c>
      <c r="H9" s="137">
        <f t="shared" si="7"/>
        <v>9.8511218235187723</v>
      </c>
      <c r="I9" s="137">
        <f t="shared" si="4"/>
        <v>6.1438087615940526</v>
      </c>
      <c r="J9" s="139">
        <v>3.6970014909547153</v>
      </c>
      <c r="K9" s="139">
        <v>6.7667828893461497</v>
      </c>
      <c r="L9" s="139">
        <v>105.86255306501684</v>
      </c>
      <c r="M9" s="139">
        <v>109.60222320076912</v>
      </c>
      <c r="N9" s="139">
        <v>117.17912008451069</v>
      </c>
      <c r="O9" s="139">
        <v>108.50958914371455</v>
      </c>
      <c r="P9" s="139">
        <v>110.35603976251241</v>
      </c>
      <c r="Q9" s="139">
        <v>92.445266995352569</v>
      </c>
      <c r="R9" s="139">
        <v>94.019180339443096</v>
      </c>
      <c r="S9" s="139">
        <v>81.837611358114373</v>
      </c>
      <c r="T9" s="139">
        <v>86.533336293789432</v>
      </c>
      <c r="V9" s="150"/>
      <c r="W9" s="150"/>
      <c r="X9" s="149"/>
      <c r="Y9" s="149"/>
      <c r="Z9" s="149"/>
      <c r="AA9" s="149"/>
      <c r="AB9" s="149"/>
      <c r="AC9" s="149"/>
      <c r="AD9" s="149"/>
      <c r="AE9" s="149"/>
      <c r="AF9" s="149"/>
    </row>
    <row r="10" spans="1:46" x14ac:dyDescent="0.3">
      <c r="A10" s="143">
        <v>5</v>
      </c>
      <c r="B10" s="137">
        <f t="shared" si="0"/>
        <v>1.604087436650536</v>
      </c>
      <c r="C10" s="137">
        <f t="shared" si="1"/>
        <v>107.7768461549789</v>
      </c>
      <c r="D10" s="137">
        <f t="shared" si="2"/>
        <v>107.74562535165421</v>
      </c>
      <c r="E10" s="137">
        <f t="shared" si="3"/>
        <v>95.523959653615904</v>
      </c>
      <c r="F10" s="137">
        <f t="shared" si="5"/>
        <v>2.7479732462569211</v>
      </c>
      <c r="G10" s="137">
        <f t="shared" si="6"/>
        <v>6.6939742915664402</v>
      </c>
      <c r="H10" s="137">
        <f t="shared" si="7"/>
        <v>12.166711476702639</v>
      </c>
      <c r="I10" s="137">
        <f t="shared" si="4"/>
        <v>5.2475489030069458</v>
      </c>
      <c r="J10" s="139">
        <v>-0.33902308029694339</v>
      </c>
      <c r="K10" s="139">
        <v>3.5471979535980154</v>
      </c>
      <c r="L10" s="139">
        <v>104.0886995876433</v>
      </c>
      <c r="M10" s="139">
        <v>103.73810778183321</v>
      </c>
      <c r="N10" s="139">
        <v>115.50373109546015</v>
      </c>
      <c r="O10" s="139">
        <v>102.41893183454778</v>
      </c>
      <c r="P10" s="139">
        <v>121.6672410840968</v>
      </c>
      <c r="Q10" s="139">
        <v>99.150703136318072</v>
      </c>
      <c r="R10" s="139">
        <v>101.31367631114645</v>
      </c>
      <c r="S10" s="139">
        <v>91.081149368689097</v>
      </c>
      <c r="T10" s="139">
        <v>94.177053281012121</v>
      </c>
      <c r="V10" s="150"/>
      <c r="W10" s="150"/>
      <c r="X10" s="149"/>
      <c r="Y10" s="149"/>
      <c r="Z10" s="149"/>
      <c r="AA10" s="149"/>
      <c r="AB10" s="149"/>
      <c r="AC10" s="149"/>
      <c r="AD10" s="149"/>
      <c r="AE10" s="149"/>
      <c r="AF10" s="149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46" x14ac:dyDescent="0.3">
      <c r="A11" s="143">
        <v>6</v>
      </c>
      <c r="B11" s="137">
        <f t="shared" si="0"/>
        <v>4.9638187713310344</v>
      </c>
      <c r="C11" s="137">
        <f t="shared" si="1"/>
        <v>111.0505168358311</v>
      </c>
      <c r="D11" s="137">
        <f t="shared" si="2"/>
        <v>108.92581567143191</v>
      </c>
      <c r="E11" s="137">
        <f t="shared" si="3"/>
        <v>95.77699471943761</v>
      </c>
      <c r="F11" s="137">
        <f t="shared" si="5"/>
        <v>6.5043770415989535</v>
      </c>
      <c r="G11" s="137">
        <f t="shared" si="6"/>
        <v>7.6362523692765096</v>
      </c>
      <c r="H11" s="137">
        <f t="shared" si="7"/>
        <v>11.894588286835717</v>
      </c>
      <c r="I11" s="137">
        <f t="shared" si="4"/>
        <v>5.4423413484336685</v>
      </c>
      <c r="J11" s="139">
        <v>0.36452965782232027</v>
      </c>
      <c r="K11" s="139">
        <v>9.5631078848397486</v>
      </c>
      <c r="L11" s="139">
        <v>104.17733284622075</v>
      </c>
      <c r="M11" s="139">
        <v>109.70361046322735</v>
      </c>
      <c r="N11" s="139">
        <v>119.27060719804523</v>
      </c>
      <c r="O11" s="139">
        <v>105.12809028570577</v>
      </c>
      <c r="P11" s="139">
        <v>122.25552224977815</v>
      </c>
      <c r="Q11" s="139">
        <v>99.393834478811826</v>
      </c>
      <c r="R11" s="139">
        <v>101.77667031152112</v>
      </c>
      <c r="S11" s="139">
        <v>91.157898159272946</v>
      </c>
      <c r="T11" s="139">
        <v>94.396415687518754</v>
      </c>
      <c r="V11" s="150"/>
      <c r="W11" s="150"/>
      <c r="X11" s="149">
        <f>'AMPTS_data (gas_gVS)'!W14-'AMPTS_data (gas_gVS)'!R14</f>
        <v>67.488858075653525</v>
      </c>
      <c r="Y11" s="149">
        <f>'AMPTS_data (gas_gVS)'!X14-'AMPTS_data (gas_gVS)'!R14</f>
        <v>75.327045020383821</v>
      </c>
      <c r="Z11" s="149">
        <f>'AMPTS_data (gas_gVS)'!Y14-'AMPTS_data (gas_gVS)'!R14</f>
        <v>92.873582562247449</v>
      </c>
      <c r="AA11" s="149">
        <f>'AMPTS_data (gas_gVS)'!Z14-'AMPTS_data (gas_gVS)'!R14</f>
        <v>86.170695076006183</v>
      </c>
      <c r="AB11" s="149">
        <f>'AMPTS_data (gas_gVS)'!AA14-'AMPTS_data (gas_gVS)'!R14</f>
        <v>65.906512469118624</v>
      </c>
      <c r="AC11" s="149">
        <f>'AMPTS_data (gas_gVS)'!AB14-'AMPTS_data (gas_gVS)'!R14</f>
        <v>74.302906933272581</v>
      </c>
      <c r="AD11" s="149">
        <f>'AMPTS_data (gas_gVS)'!AC14-'AMPTS_data (gas_gVS)'!R14</f>
        <v>79.605762494234213</v>
      </c>
      <c r="AE11" s="149">
        <f>'AMPTS_data (gas_gVS)'!AD14-'AMPTS_data (gas_gVS)'!R14</f>
        <v>68.839504094185912</v>
      </c>
      <c r="AF11" s="149">
        <f>'AMPTS_data (gas_gVS)'!AE14-'AMPTS_data (gas_gVS)'!R14</f>
        <v>75.48169760238406</v>
      </c>
      <c r="AH11">
        <v>62.5</v>
      </c>
      <c r="AI11" s="19">
        <v>52.05</v>
      </c>
      <c r="AJ11">
        <v>19.899999999999999</v>
      </c>
      <c r="AK11">
        <v>20.5</v>
      </c>
      <c r="AL11" s="6">
        <v>62.5</v>
      </c>
      <c r="AM11" s="15">
        <v>65.8</v>
      </c>
      <c r="AN11" s="15">
        <v>73.7</v>
      </c>
      <c r="AO11" s="15">
        <v>76.599999999999994</v>
      </c>
      <c r="AP11" s="15">
        <v>63.8</v>
      </c>
      <c r="AQ11" s="15">
        <v>70.5</v>
      </c>
      <c r="AR11" s="15">
        <v>73.400000000000006</v>
      </c>
      <c r="AS11" s="15">
        <v>70.8</v>
      </c>
      <c r="AT11" s="15">
        <v>74.5</v>
      </c>
    </row>
    <row r="12" spans="1:46" x14ac:dyDescent="0.3">
      <c r="A12" s="143">
        <v>7</v>
      </c>
      <c r="B12" s="137">
        <f t="shared" si="0"/>
        <v>8.369189976237374</v>
      </c>
      <c r="C12" s="137">
        <f t="shared" si="1"/>
        <v>114.75976517490672</v>
      </c>
      <c r="D12" s="137">
        <f t="shared" si="2"/>
        <v>110.85328286622219</v>
      </c>
      <c r="E12" s="137">
        <f t="shared" si="3"/>
        <v>95.542580429316061</v>
      </c>
      <c r="F12" s="137">
        <f t="shared" si="5"/>
        <v>4.11355628147634</v>
      </c>
      <c r="G12" s="137">
        <f t="shared" si="6"/>
        <v>6.9015673361789078</v>
      </c>
      <c r="H12" s="137">
        <f t="shared" si="7"/>
        <v>12.536530825815799</v>
      </c>
      <c r="I12" s="137">
        <f t="shared" si="4"/>
        <v>6.5355182759565205</v>
      </c>
      <c r="J12" s="139">
        <v>5.4604664348129361</v>
      </c>
      <c r="K12" s="139">
        <v>11.277913517661812</v>
      </c>
      <c r="L12" s="139">
        <v>107.37752980623878</v>
      </c>
      <c r="M12" s="139">
        <v>115.85115548564889</v>
      </c>
      <c r="N12" s="139">
        <v>121.05061023283253</v>
      </c>
      <c r="O12" s="139">
        <v>108.44713192565942</v>
      </c>
      <c r="P12" s="139">
        <v>124.41849542460655</v>
      </c>
      <c r="Q12" s="139">
        <v>99.694221248400567</v>
      </c>
      <c r="R12" s="139">
        <v>102.8020096287172</v>
      </c>
      <c r="S12" s="139">
        <v>90.127224513582718</v>
      </c>
      <c r="T12" s="139">
        <v>93.69850714564825</v>
      </c>
      <c r="V12" s="150"/>
      <c r="W12" s="150"/>
      <c r="X12" s="149"/>
      <c r="Y12" s="149"/>
      <c r="Z12" s="149"/>
      <c r="AA12" s="149"/>
      <c r="AB12" s="149"/>
      <c r="AC12" s="149"/>
      <c r="AD12" s="149"/>
      <c r="AE12" s="149"/>
      <c r="AF12" s="149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1:46" x14ac:dyDescent="0.3">
      <c r="A13" s="143">
        <v>8</v>
      </c>
      <c r="B13" s="137">
        <f t="shared" si="0"/>
        <v>7.5604447984898613</v>
      </c>
      <c r="C13" s="137">
        <f t="shared" si="1"/>
        <v>105.3177552380602</v>
      </c>
      <c r="D13" s="137">
        <f t="shared" si="2"/>
        <v>101.80021637110049</v>
      </c>
      <c r="E13" s="137">
        <f t="shared" si="3"/>
        <v>86.559457891322992</v>
      </c>
      <c r="F13" s="137">
        <f t="shared" si="5"/>
        <v>3.6628463073725923</v>
      </c>
      <c r="G13" s="137">
        <f t="shared" si="6"/>
        <v>7.0549146990698341</v>
      </c>
      <c r="H13" s="137">
        <f t="shared" si="7"/>
        <v>12.604944308849221</v>
      </c>
      <c r="I13" s="137">
        <f t="shared" si="4"/>
        <v>5.7557863329609358</v>
      </c>
      <c r="J13" s="139">
        <v>4.9704213361025964</v>
      </c>
      <c r="K13" s="139">
        <v>10.150468260877126</v>
      </c>
      <c r="L13" s="139">
        <v>98.011719325504217</v>
      </c>
      <c r="M13" s="139">
        <v>105.85016414409122</v>
      </c>
      <c r="N13" s="139">
        <v>112.09138224458516</v>
      </c>
      <c r="O13" s="139">
        <v>98.328976687317208</v>
      </c>
      <c r="P13" s="139">
        <v>115.77705724369351</v>
      </c>
      <c r="Q13" s="139">
        <v>91.294615182290769</v>
      </c>
      <c r="R13" s="139">
        <v>92.848082264271724</v>
      </c>
      <c r="S13" s="139">
        <v>81.55262619282567</v>
      </c>
      <c r="T13" s="139">
        <v>85.277665216871554</v>
      </c>
      <c r="V13" s="150"/>
      <c r="W13" s="150"/>
      <c r="X13" s="149">
        <f>'AMPTS_data (gas_gVS)'!W16-'AMPTS_data (gas_gVS)'!R16</f>
        <v>57.553107816306238</v>
      </c>
      <c r="Y13" s="149">
        <f>'AMPTS_data (gas_gVS)'!X16-'AMPTS_data (gas_gVS)'!R16</f>
        <v>70.580121748800607</v>
      </c>
      <c r="Z13" s="149">
        <f>'AMPTS_data (gas_gVS)'!Y16-'AMPTS_data (gas_gVS)'!R16</f>
        <v>69.572118530957496</v>
      </c>
      <c r="AA13" s="149">
        <f>'AMPTS_data (gas_gVS)'!Z16-'AMPTS_data (gas_gVS)'!R16</f>
        <v>65.364366960958563</v>
      </c>
      <c r="AB13" s="149">
        <f>'AMPTS_data (gas_gVS)'!AA16-'AMPTS_data (gas_gVS)'!R16</f>
        <v>50.830369619943333</v>
      </c>
      <c r="AC13" s="149">
        <f>'AMPTS_data (gas_gVS)'!AB16-'AMPTS_data (gas_gVS)'!R16</f>
        <v>52.269082526174728</v>
      </c>
      <c r="AD13" s="149">
        <f>'AMPTS_data (gas_gVS)'!AC16-'AMPTS_data (gas_gVS)'!R16</f>
        <v>72.41348093330933</v>
      </c>
      <c r="AE13" s="149">
        <f>'AMPTS_data (gas_gVS)'!AD16-'AMPTS_data (gas_gVS)'!R16</f>
        <v>63.083789765338295</v>
      </c>
      <c r="AF13" s="149">
        <f>'AMPTS_data (gas_gVS)'!AE16-'AMPTS_data (gas_gVS)'!R16</f>
        <v>66.245346895077191</v>
      </c>
      <c r="AH13" s="19">
        <v>60.7</v>
      </c>
      <c r="AI13" s="19">
        <v>46.45</v>
      </c>
      <c r="AJ13" s="31">
        <v>34.799999999999997</v>
      </c>
      <c r="AK13" s="31">
        <v>37.4</v>
      </c>
      <c r="AL13" s="31">
        <v>56.2</v>
      </c>
      <c r="AM13" s="31">
        <v>62.8</v>
      </c>
      <c r="AN13" s="31">
        <v>59.2</v>
      </c>
      <c r="AO13" s="31">
        <v>62.4</v>
      </c>
      <c r="AP13" s="31">
        <v>53.8</v>
      </c>
      <c r="AQ13" s="31">
        <v>54.9</v>
      </c>
      <c r="AR13" s="31">
        <v>71.3</v>
      </c>
      <c r="AS13" s="31">
        <v>70.099999999999994</v>
      </c>
      <c r="AT13" s="31">
        <v>70.599999999999994</v>
      </c>
    </row>
    <row r="14" spans="1:46" x14ac:dyDescent="0.3">
      <c r="A14" s="143">
        <v>9</v>
      </c>
      <c r="B14" s="137">
        <f t="shared" si="0"/>
        <v>24.148643780596814</v>
      </c>
      <c r="C14" s="137">
        <f t="shared" si="1"/>
        <v>126.02756494647929</v>
      </c>
      <c r="D14" s="137">
        <f t="shared" si="2"/>
        <v>121.82974109549377</v>
      </c>
      <c r="E14" s="137">
        <f t="shared" si="3"/>
        <v>104.05293434549982</v>
      </c>
      <c r="F14" s="137">
        <f t="shared" si="5"/>
        <v>1.5703438234353437</v>
      </c>
      <c r="G14" s="137">
        <f t="shared" si="6"/>
        <v>7.9144445293493995</v>
      </c>
      <c r="H14" s="137">
        <f t="shared" si="7"/>
        <v>10.989628891157261</v>
      </c>
      <c r="I14" s="137">
        <f t="shared" si="4"/>
        <v>2.3499954218145032</v>
      </c>
      <c r="J14" s="139">
        <v>25.259044546942356</v>
      </c>
      <c r="K14" s="139">
        <v>23.038243014251272</v>
      </c>
      <c r="L14" s="139">
        <v>121.28693770099751</v>
      </c>
      <c r="M14" s="139">
        <v>121.63154483538061</v>
      </c>
      <c r="N14" s="139">
        <v>135.16421230305977</v>
      </c>
      <c r="O14" s="139">
        <v>117.3102807693068</v>
      </c>
      <c r="P14" s="139">
        <v>134.35849272781084</v>
      </c>
      <c r="Q14" s="139">
        <v>113.82044978936368</v>
      </c>
      <c r="R14" s="139">
        <v>106.37037174127188</v>
      </c>
      <c r="S14" s="139">
        <v>101.67168081373092</v>
      </c>
      <c r="T14" s="139">
        <v>104.11675048149671</v>
      </c>
      <c r="V14" s="150"/>
      <c r="W14" s="150"/>
      <c r="X14" s="149"/>
      <c r="Y14" s="149"/>
      <c r="Z14" s="149"/>
      <c r="AA14" s="149"/>
      <c r="AB14" s="149"/>
      <c r="AC14" s="149"/>
      <c r="AD14" s="149"/>
      <c r="AE14" s="149"/>
      <c r="AF14" s="149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1:46" x14ac:dyDescent="0.3">
      <c r="A15" s="143">
        <v>10</v>
      </c>
      <c r="B15" s="137">
        <f t="shared" si="0"/>
        <v>26.471245536379456</v>
      </c>
      <c r="C15" s="137">
        <f t="shared" si="1"/>
        <v>118.09831366677503</v>
      </c>
      <c r="D15" s="137">
        <f t="shared" si="2"/>
        <v>113.9533278521799</v>
      </c>
      <c r="E15" s="137">
        <f t="shared" si="3"/>
        <v>96.891998827833973</v>
      </c>
      <c r="F15" s="137">
        <f t="shared" si="5"/>
        <v>5.4390933960255481</v>
      </c>
      <c r="G15" s="137">
        <f t="shared" si="6"/>
        <v>10.289437838165899</v>
      </c>
      <c r="H15" s="137">
        <f t="shared" si="7"/>
        <v>10.046333277677409</v>
      </c>
      <c r="I15" s="137">
        <f t="shared" si="4"/>
        <v>4.2243242843680395</v>
      </c>
      <c r="J15" s="139">
        <v>22.625225712542832</v>
      </c>
      <c r="K15" s="139">
        <v>30.31726536021608</v>
      </c>
      <c r="L15" s="139">
        <v>113.31823632753144</v>
      </c>
      <c r="M15" s="139">
        <v>111.06839073888393</v>
      </c>
      <c r="N15" s="139">
        <v>129.90831393390971</v>
      </c>
      <c r="O15" s="139">
        <v>112.07676747793992</v>
      </c>
      <c r="P15" s="139">
        <v>124.80562353240575</v>
      </c>
      <c r="Q15" s="139">
        <v>104.97759254619406</v>
      </c>
      <c r="R15" s="139">
        <v>100.95422002955864</v>
      </c>
      <c r="S15" s="139">
        <v>92.52236629192474</v>
      </c>
      <c r="T15" s="139">
        <v>97.199410162018552</v>
      </c>
      <c r="V15" s="149">
        <f>'AMPTS_data (gas_gVS)'!U18-'AMPTS_data (gas_gVS)'!Q18</f>
        <v>6.2675954598561727</v>
      </c>
      <c r="W15" s="149">
        <f>'AMPTS_data (gas_gVS)'!V18-'AMPTS_data (gas_gVS)'!Q18</f>
        <v>10.071805653170431</v>
      </c>
      <c r="X15" s="149">
        <f>'AMPTS_data (gas_gVS)'!W18-'AMPTS_data (gas_gVS)'!R18</f>
        <v>77.63500555933409</v>
      </c>
      <c r="Y15" s="149">
        <f>'AMPTS_data (gas_gVS)'!X18-'AMPTS_data (gas_gVS)'!R18</f>
        <v>73.47273041369867</v>
      </c>
      <c r="Z15" s="149">
        <f>'AMPTS_data (gas_gVS)'!Y18-'AMPTS_data (gas_gVS)'!R18</f>
        <v>86.82282261641295</v>
      </c>
      <c r="AA15" s="149">
        <f>'AMPTS_data (gas_gVS)'!Z18-'AMPTS_data (gas_gVS)'!R18</f>
        <v>82.474382882756544</v>
      </c>
      <c r="AB15" s="149">
        <f>'AMPTS_data (gas_gVS)'!AA18-'AMPTS_data (gas_gVS)'!R18</f>
        <v>66.966237777967606</v>
      </c>
      <c r="AC15" s="149">
        <f>'AMPTS_data (gas_gVS)'!AB18-'AMPTS_data (gas_gVS)'!R18</f>
        <v>75.700249831932723</v>
      </c>
      <c r="AD15" s="149">
        <f>'AMPTS_data (gas_gVS)'!AC18-'AMPTS_data (gas_gVS)'!R18</f>
        <v>75.427091214484008</v>
      </c>
      <c r="AE15" s="149">
        <f>'AMPTS_data (gas_gVS)'!AD18-'AMPTS_data (gas_gVS)'!R18</f>
        <v>71.788492965705274</v>
      </c>
      <c r="AF15" s="149">
        <f>'AMPTS_data (gas_gVS)'!AE18-'AMPTS_data (gas_gVS)'!R18</f>
        <v>76.046898338057446</v>
      </c>
      <c r="AH15" s="19">
        <v>64.599999999999994</v>
      </c>
      <c r="AI15" s="19">
        <v>42.75</v>
      </c>
      <c r="AJ15" s="31">
        <v>44.9</v>
      </c>
      <c r="AK15" s="31">
        <v>45.6</v>
      </c>
      <c r="AL15" s="31">
        <v>63.8</v>
      </c>
      <c r="AM15" s="31">
        <v>61.8</v>
      </c>
      <c r="AN15" s="31">
        <v>62.9</v>
      </c>
      <c r="AO15" s="31">
        <v>67.900000000000006</v>
      </c>
      <c r="AP15" s="31">
        <v>62.3</v>
      </c>
      <c r="AQ15" s="31">
        <v>66.400000000000006</v>
      </c>
      <c r="AR15" s="31">
        <v>68.3</v>
      </c>
      <c r="AS15" s="31">
        <v>70.099999999999994</v>
      </c>
      <c r="AT15" s="31">
        <v>70.900000000000006</v>
      </c>
    </row>
    <row r="16" spans="1:46" x14ac:dyDescent="0.3">
      <c r="A16" s="143">
        <v>11</v>
      </c>
      <c r="B16" s="137">
        <f t="shared" si="0"/>
        <v>28.046613787818913</v>
      </c>
      <c r="C16" s="137">
        <f t="shared" si="1"/>
        <v>136.38452034328057</v>
      </c>
      <c r="D16" s="137">
        <f t="shared" si="2"/>
        <v>125.38686445615383</v>
      </c>
      <c r="E16" s="137">
        <f t="shared" si="3"/>
        <v>107.76824109187959</v>
      </c>
      <c r="F16" s="137">
        <f t="shared" si="5"/>
        <v>5.1166175029805441</v>
      </c>
      <c r="G16" s="137">
        <f t="shared" si="6"/>
        <v>9.2456018024483217</v>
      </c>
      <c r="H16" s="137">
        <f t="shared" si="7"/>
        <v>7.993377417036311</v>
      </c>
      <c r="I16" s="137">
        <f t="shared" si="4"/>
        <v>8.0375344189307416</v>
      </c>
      <c r="J16" s="139">
        <v>24.428618854723595</v>
      </c>
      <c r="K16" s="139">
        <v>31.664608720914231</v>
      </c>
      <c r="L16" s="139">
        <v>130.78524247063302</v>
      </c>
      <c r="M16" s="139">
        <v>131.31223332923517</v>
      </c>
      <c r="N16" s="139">
        <v>147.05608522997349</v>
      </c>
      <c r="O16" s="139">
        <v>125.78896375350141</v>
      </c>
      <c r="P16" s="139">
        <v>133.17160341271438</v>
      </c>
      <c r="Q16" s="139">
        <v>117.20002620224571</v>
      </c>
      <c r="R16" s="139">
        <v>115.58358308787959</v>
      </c>
      <c r="S16" s="139">
        <v>99.525563559897734</v>
      </c>
      <c r="T16" s="139">
        <v>108.19557662786144</v>
      </c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</row>
    <row r="17" spans="1:46" x14ac:dyDescent="0.3">
      <c r="A17" s="143">
        <v>12</v>
      </c>
      <c r="B17" s="137">
        <f t="shared" si="0"/>
        <v>30.098881698590681</v>
      </c>
      <c r="C17" s="137">
        <f t="shared" si="1"/>
        <v>125.32962970282938</v>
      </c>
      <c r="D17" s="137">
        <f t="shared" si="2"/>
        <v>119.49010017408197</v>
      </c>
      <c r="E17" s="137">
        <f t="shared" si="3"/>
        <v>101.21027598816681</v>
      </c>
      <c r="F17" s="137">
        <f t="shared" si="5"/>
        <v>3.0136248623512762</v>
      </c>
      <c r="G17" s="137">
        <f t="shared" si="6"/>
        <v>10.513166470792955</v>
      </c>
      <c r="H17" s="137">
        <f t="shared" si="7"/>
        <v>10.902933094522142</v>
      </c>
      <c r="I17" s="137">
        <f t="shared" si="4"/>
        <v>4.4311941674555353</v>
      </c>
      <c r="J17" s="139">
        <v>27.967927122469717</v>
      </c>
      <c r="K17" s="139">
        <v>32.229836274711644</v>
      </c>
      <c r="L17" s="139">
        <v>116.86402130555592</v>
      </c>
      <c r="M17" s="139">
        <v>122.02739739919122</v>
      </c>
      <c r="N17" s="139">
        <v>137.097470403741</v>
      </c>
      <c r="O17" s="139">
        <v>118.445128244649</v>
      </c>
      <c r="P17" s="139">
        <v>130.87789677925642</v>
      </c>
      <c r="Q17" s="139">
        <v>109.14727549834049</v>
      </c>
      <c r="R17" s="139">
        <v>105.42813439981708</v>
      </c>
      <c r="S17" s="139">
        <v>96.592814429720875</v>
      </c>
      <c r="T17" s="139">
        <v>101.60987913496245</v>
      </c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</row>
    <row r="18" spans="1:46" x14ac:dyDescent="0.3">
      <c r="A18" s="143">
        <v>13</v>
      </c>
      <c r="B18" s="137">
        <f t="shared" si="0"/>
        <v>32.967023957433575</v>
      </c>
      <c r="C18" s="137">
        <f t="shared" si="1"/>
        <v>134.0722528677156</v>
      </c>
      <c r="D18" s="137">
        <f t="shared" si="2"/>
        <v>129.12366054273224</v>
      </c>
      <c r="E18" s="137">
        <f t="shared" si="3"/>
        <v>101.66034723667532</v>
      </c>
      <c r="F18" s="137">
        <f t="shared" si="5"/>
        <v>4.8224672492775404</v>
      </c>
      <c r="G18" s="137">
        <f t="shared" si="6"/>
        <v>2.8494199869019758</v>
      </c>
      <c r="H18" s="137">
        <f t="shared" si="7"/>
        <v>17.322995863788595</v>
      </c>
      <c r="I18" s="137">
        <f t="shared" si="4"/>
        <v>3.7097106612034354</v>
      </c>
      <c r="J18" s="139">
        <v>29.557024663419416</v>
      </c>
      <c r="K18" s="139">
        <v>36.377023251447739</v>
      </c>
      <c r="L18" s="139">
        <v>131.81937213459992</v>
      </c>
      <c r="M18" s="139">
        <v>133.12201546352435</v>
      </c>
      <c r="N18" s="139">
        <v>137.27537100502258</v>
      </c>
      <c r="O18" s="139">
        <v>137.47359933768496</v>
      </c>
      <c r="P18" s="139">
        <v>140.69019924604598</v>
      </c>
      <c r="Q18" s="139">
        <v>109.20718304446582</v>
      </c>
      <c r="R18" s="139">
        <v>105.36532916858</v>
      </c>
      <c r="S18" s="139">
        <v>97.945925860358159</v>
      </c>
      <c r="T18" s="139">
        <v>101.66978668108781</v>
      </c>
      <c r="V18" s="149">
        <f>'AMPTS_data (gas_gVS)'!U21-'AMPTS_data (gas_gVS)'!Q21</f>
        <v>11.415962774883111</v>
      </c>
      <c r="W18" s="149">
        <f>'AMPTS_data (gas_gVS)'!V21-'AMPTS_data (gas_gVS)'!Q21</f>
        <v>14.962163812325175</v>
      </c>
      <c r="X18" s="149">
        <f>'AMPTS_data (gas_gVS)'!W21-'AMPTS_data (gas_gVS)'!R21</f>
        <v>55.713340378497428</v>
      </c>
      <c r="Y18" s="149">
        <f>'AMPTS_data (gas_gVS)'!X21-'AMPTS_data (gas_gVS)'!R21</f>
        <v>57.872481135634111</v>
      </c>
      <c r="Z18" s="149">
        <f>'AMPTS_data (gas_gVS)'!Y21-'AMPTS_data (gas_gVS)'!R21</f>
        <v>48.734117242119112</v>
      </c>
      <c r="AA18" s="149">
        <f>'AMPTS_data (gas_gVS)'!Z21-'AMPTS_data (gas_gVS)'!R21</f>
        <v>60.287855611347972</v>
      </c>
      <c r="AB18" s="149">
        <f>'AMPTS_data (gas_gVS)'!AA21-'AMPTS_data (gas_gVS)'!R21</f>
        <v>55.26501868584814</v>
      </c>
      <c r="AC18" s="149">
        <f>'AMPTS_data (gas_gVS)'!AB21-'AMPTS_data (gas_gVS)'!R21</f>
        <v>50.423801390566915</v>
      </c>
      <c r="AD18" s="149">
        <f>'AMPTS_data (gas_gVS)'!AC21-'AMPTS_data (gas_gVS)'!R21</f>
        <v>43.493894631521698</v>
      </c>
      <c r="AE18" s="149">
        <f>'AMPTS_data (gas_gVS)'!AD21-'AMPTS_data (gas_gVS)'!R21</f>
        <v>46.307490948665532</v>
      </c>
      <c r="AF18" s="149">
        <f>'AMPTS_data (gas_gVS)'!AE21-'AMPTS_data (gas_gVS)'!R21</f>
        <v>49.610852839151732</v>
      </c>
      <c r="AH18" s="19">
        <v>53</v>
      </c>
      <c r="AI18" s="19">
        <v>47.7</v>
      </c>
      <c r="AJ18" s="19">
        <v>44.5</v>
      </c>
      <c r="AK18" s="19">
        <v>45.4</v>
      </c>
      <c r="AL18" s="19">
        <v>43.2</v>
      </c>
      <c r="AM18" s="19">
        <v>44.2</v>
      </c>
      <c r="AN18" s="19">
        <v>37.5</v>
      </c>
      <c r="AO18" s="19">
        <v>44.5</v>
      </c>
      <c r="AP18" s="19">
        <v>48.3</v>
      </c>
      <c r="AQ18" s="19">
        <v>46.5</v>
      </c>
      <c r="AR18" s="19">
        <v>42.6</v>
      </c>
      <c r="AS18" s="19">
        <v>47.4</v>
      </c>
      <c r="AT18" s="19">
        <v>48.6</v>
      </c>
    </row>
    <row r="19" spans="1:46" s="154" customFormat="1" x14ac:dyDescent="0.3">
      <c r="A19" s="151">
        <v>14</v>
      </c>
      <c r="B19" s="152">
        <f t="shared" si="0"/>
        <v>38.110072319688001</v>
      </c>
      <c r="C19" s="152">
        <f t="shared" si="1"/>
        <v>135.85957874132771</v>
      </c>
      <c r="D19" s="152">
        <f t="shared" si="2"/>
        <v>134.35843981515941</v>
      </c>
      <c r="E19" s="152">
        <f t="shared" si="3"/>
        <v>107.57428355928357</v>
      </c>
      <c r="F19" s="137">
        <f t="shared" si="5"/>
        <v>4.9759852378358218</v>
      </c>
      <c r="G19" s="137">
        <f t="shared" si="6"/>
        <v>2.8989405694214736</v>
      </c>
      <c r="H19" s="137">
        <f t="shared" si="7"/>
        <v>15.136221929687613</v>
      </c>
      <c r="I19" s="137">
        <f t="shared" si="4"/>
        <v>4.7746267501726711</v>
      </c>
      <c r="J19" s="153">
        <v>34.591519414930133</v>
      </c>
      <c r="K19" s="153">
        <v>41.628625224445862</v>
      </c>
      <c r="L19" s="153">
        <v>132.7099507890249</v>
      </c>
      <c r="M19" s="153">
        <v>136.45269049857956</v>
      </c>
      <c r="N19" s="153">
        <v>138.41609493637867</v>
      </c>
      <c r="O19" s="153">
        <v>142.09275853504585</v>
      </c>
      <c r="P19" s="153">
        <v>144.06480062351326</v>
      </c>
      <c r="Q19" s="153">
        <v>116.91776028691915</v>
      </c>
      <c r="R19" s="153">
        <v>109.99392781035338</v>
      </c>
      <c r="S19" s="153">
        <v>102.07423394826925</v>
      </c>
      <c r="T19" s="153">
        <v>110.65468891922809</v>
      </c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</row>
    <row r="20" spans="1:46" x14ac:dyDescent="0.3">
      <c r="A20" s="143">
        <v>15</v>
      </c>
      <c r="B20" s="137">
        <f t="shared" si="0"/>
        <v>34.78060342633475</v>
      </c>
      <c r="C20" s="137">
        <f t="shared" si="1"/>
        <v>126.9152827553044</v>
      </c>
      <c r="D20" s="137">
        <f t="shared" si="2"/>
        <v>129.30356988804786</v>
      </c>
      <c r="E20" s="137">
        <f t="shared" si="3"/>
        <v>103.66805011904313</v>
      </c>
      <c r="F20" s="137">
        <f t="shared" si="5"/>
        <v>4.0413797855894531</v>
      </c>
      <c r="G20" s="137">
        <f t="shared" si="6"/>
        <v>3.2133450854728016</v>
      </c>
      <c r="H20" s="137">
        <f t="shared" si="7"/>
        <v>15.4291097738598</v>
      </c>
      <c r="I20" s="137">
        <f t="shared" si="4"/>
        <v>5.5718588838942438</v>
      </c>
      <c r="J20" s="139">
        <v>31.922916374594209</v>
      </c>
      <c r="K20" s="139">
        <v>37.638290478075284</v>
      </c>
      <c r="L20" s="139">
        <v>124.26665884696786</v>
      </c>
      <c r="M20" s="139">
        <v>125.98922136656415</v>
      </c>
      <c r="N20" s="139">
        <v>130.48996805238119</v>
      </c>
      <c r="O20" s="139">
        <v>134.08526520866681</v>
      </c>
      <c r="P20" s="139">
        <v>141.77572901672269</v>
      </c>
      <c r="Q20" s="139">
        <v>112.04971543875405</v>
      </c>
      <c r="R20" s="139">
        <v>101.05181627517763</v>
      </c>
      <c r="S20" s="139">
        <v>99.885773954220127</v>
      </c>
      <c r="T20" s="139">
        <v>110.06656012773163</v>
      </c>
      <c r="V20" s="149">
        <f>'AMPTS_data (gas_gVS)'!U23-'AMPTS_data (gas_gVS)'!Q23</f>
        <v>14.610557771521568</v>
      </c>
      <c r="W20" s="149">
        <f>'AMPTS_data (gas_gVS)'!V23-'AMPTS_data (gas_gVS)'!Q23</f>
        <v>17.409920623079365</v>
      </c>
      <c r="X20" s="149">
        <f>'AMPTS_data (gas_gVS)'!W23-'AMPTS_data (gas_gVS)'!R23</f>
        <v>71.465640400709162</v>
      </c>
      <c r="Y20" s="149">
        <f>'AMPTS_data (gas_gVS)'!X23-'AMPTS_data (gas_gVS)'!R23</f>
        <v>74.723271134884172</v>
      </c>
      <c r="Z20" s="149">
        <f>'AMPTS_data (gas_gVS)'!Y23-'AMPTS_data (gas_gVS)'!R23</f>
        <v>67.688793988512046</v>
      </c>
      <c r="AA20" s="149">
        <f>'AMPTS_data (gas_gVS)'!Z23-'AMPTS_data (gas_gVS)'!R23</f>
        <v>78.395151654060285</v>
      </c>
      <c r="AB20" s="149">
        <f>'AMPTS_data (gas_gVS)'!AA23-'AMPTS_data (gas_gVS)'!R23</f>
        <v>61.147937007851596</v>
      </c>
      <c r="AC20" s="149">
        <f>'AMPTS_data (gas_gVS)'!AB23-'AMPTS_data (gas_gVS)'!R23</f>
        <v>54.768470884796415</v>
      </c>
      <c r="AD20" s="149">
        <f>'AMPTS_data (gas_gVS)'!AC23-'AMPTS_data (gas_gVS)'!R23</f>
        <v>56.076743867948892</v>
      </c>
      <c r="AE20" s="149">
        <f>'AMPTS_data (gas_gVS)'!AD23-'AMPTS_data (gas_gVS)'!R23</f>
        <v>49.606587036650431</v>
      </c>
      <c r="AF20" s="149">
        <f>'AMPTS_data (gas_gVS)'!AE23-'AMPTS_data (gas_gVS)'!R23</f>
        <v>59.01526327012823</v>
      </c>
      <c r="AH20">
        <v>46.1</v>
      </c>
      <c r="AI20" s="19">
        <v>47.85</v>
      </c>
      <c r="AJ20">
        <v>45.9</v>
      </c>
      <c r="AK20">
        <v>46.2</v>
      </c>
      <c r="AL20">
        <v>55.8</v>
      </c>
      <c r="AM20">
        <v>57.3</v>
      </c>
      <c r="AN20">
        <v>51.2</v>
      </c>
      <c r="AO20">
        <v>56.7</v>
      </c>
      <c r="AP20">
        <v>52.3</v>
      </c>
      <c r="AQ20">
        <v>48.7</v>
      </c>
      <c r="AR20">
        <v>53.9</v>
      </c>
      <c r="AS20">
        <v>49.3</v>
      </c>
      <c r="AT20">
        <v>52.5</v>
      </c>
    </row>
    <row r="21" spans="1:46" x14ac:dyDescent="0.3">
      <c r="A21" s="143">
        <v>16</v>
      </c>
      <c r="B21" s="137">
        <f t="shared" si="0"/>
        <v>36.632677254622173</v>
      </c>
      <c r="C21" s="137">
        <f t="shared" si="1"/>
        <v>148.69239919808467</v>
      </c>
      <c r="D21" s="137">
        <f t="shared" si="2"/>
        <v>146.57136768673843</v>
      </c>
      <c r="E21" s="137">
        <f t="shared" si="3"/>
        <v>114.80061355611291</v>
      </c>
      <c r="F21" s="137">
        <f t="shared" si="5"/>
        <v>3.376144936802326</v>
      </c>
      <c r="G21" s="137">
        <f t="shared" si="6"/>
        <v>3.5678731696101185</v>
      </c>
      <c r="H21" s="137">
        <f t="shared" si="7"/>
        <v>16.397082279659742</v>
      </c>
      <c r="I21" s="137">
        <f t="shared" si="4"/>
        <v>2.8661735996553106</v>
      </c>
      <c r="J21" s="139">
        <v>34.245382275540621</v>
      </c>
      <c r="K21" s="139">
        <v>39.019972233703726</v>
      </c>
      <c r="L21" s="139">
        <v>145.54614611742031</v>
      </c>
      <c r="M21" s="139">
        <v>147.96215047182847</v>
      </c>
      <c r="N21" s="139">
        <v>152.56890100500527</v>
      </c>
      <c r="O21" s="139">
        <v>142.95788551105252</v>
      </c>
      <c r="P21" s="139">
        <v>164.47380283263405</v>
      </c>
      <c r="Q21" s="139">
        <v>132.28241471652873</v>
      </c>
      <c r="R21" s="139">
        <v>115.55147414157796</v>
      </c>
      <c r="S21" s="139">
        <v>111.6337486162397</v>
      </c>
      <c r="T21" s="139">
        <v>117.21661791052105</v>
      </c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</row>
    <row r="22" spans="1:46" x14ac:dyDescent="0.3">
      <c r="A22" s="143">
        <v>17</v>
      </c>
      <c r="B22" s="137">
        <f t="shared" si="0"/>
        <v>38.863568274774316</v>
      </c>
      <c r="C22" s="137">
        <f t="shared" si="1"/>
        <v>138.0968959531406</v>
      </c>
      <c r="D22" s="137">
        <f t="shared" si="2"/>
        <v>159.64246343164552</v>
      </c>
      <c r="E22" s="137">
        <f t="shared" si="3"/>
        <v>109.13218634972793</v>
      </c>
      <c r="F22" s="137">
        <f t="shared" si="5"/>
        <v>2.6413395564728201</v>
      </c>
      <c r="G22" s="137">
        <f t="shared" si="6"/>
        <v>3.3624323125823472</v>
      </c>
      <c r="H22" s="137">
        <f t="shared" si="7"/>
        <v>16.242780108425148</v>
      </c>
      <c r="I22" s="137">
        <f t="shared" si="4"/>
        <v>4.8633322782364896</v>
      </c>
      <c r="J22" s="139">
        <v>36.995859162976117</v>
      </c>
      <c r="K22" s="139">
        <v>40.731277386572515</v>
      </c>
      <c r="L22" s="139">
        <v>135.162517415271</v>
      </c>
      <c r="M22" s="139">
        <v>137.3622637025</v>
      </c>
      <c r="N22" s="139">
        <v>141.76590674165087</v>
      </c>
      <c r="O22" s="139">
        <v>159.07334451098083</v>
      </c>
      <c r="P22" s="139">
        <v>176.16232342480623</v>
      </c>
      <c r="Q22" s="139">
        <v>143.69172235914945</v>
      </c>
      <c r="R22" s="139">
        <v>112.6669987798349</v>
      </c>
      <c r="S22" s="139">
        <v>103.58578203180275</v>
      </c>
      <c r="T22" s="139">
        <v>111.14377823754614</v>
      </c>
      <c r="V22" s="149">
        <f>'AMPTS_data (gas_gVS)'!U25-'AMPTS_data (gas_gVS)'!Q25</f>
        <v>17.088873087103792</v>
      </c>
      <c r="W22" s="149">
        <f>'AMPTS_data (gas_gVS)'!V25-'AMPTS_data (gas_gVS)'!Q25</f>
        <v>18.305141862565556</v>
      </c>
      <c r="X22" s="149">
        <f>'AMPTS_data (gas_gVS)'!W25-'AMPTS_data (gas_gVS)'!R25</f>
        <v>88.602895927823539</v>
      </c>
      <c r="Y22" s="149">
        <f>'AMPTS_data (gas_gVS)'!X25-'AMPTS_data (gas_gVS)'!R25</f>
        <v>101.69227038581562</v>
      </c>
      <c r="Z22" s="149">
        <f>'AMPTS_data (gas_gVS)'!Y25-'AMPTS_data (gas_gVS)'!R25</f>
        <v>85.276543353893175</v>
      </c>
      <c r="AA22" s="149">
        <f>'AMPTS_data (gas_gVS)'!Z25-'AMPTS_data (gas_gVS)'!R25</f>
        <v>97.385914239065983</v>
      </c>
      <c r="AB22" s="149">
        <f>'AMPTS_data (gas_gVS)'!AA25-'AMPTS_data (gas_gVS)'!R25</f>
        <v>83.746125905826972</v>
      </c>
      <c r="AC22" s="149">
        <f>'AMPTS_data (gas_gVS)'!AB25-'AMPTS_data (gas_gVS)'!R25</f>
        <v>81.427078661465714</v>
      </c>
      <c r="AD22" s="149">
        <f>'AMPTS_data (gas_gVS)'!AC25-'AMPTS_data (gas_gVS)'!R25</f>
        <v>67.949183354037331</v>
      </c>
      <c r="AE22" s="149">
        <f>'AMPTS_data (gas_gVS)'!AD25-'AMPTS_data (gas_gVS)'!R25</f>
        <v>61.125636778488108</v>
      </c>
      <c r="AF22" s="149">
        <f>'AMPTS_data (gas_gVS)'!AE25-'AMPTS_data (gas_gVS)'!R25</f>
        <v>67.485086693008327</v>
      </c>
      <c r="AH22" s="19">
        <v>45.4</v>
      </c>
      <c r="AI22" s="19">
        <v>47.5</v>
      </c>
      <c r="AJ22" s="19">
        <v>45.9</v>
      </c>
      <c r="AK22" s="19">
        <v>45.1</v>
      </c>
      <c r="AL22" s="19">
        <v>62.5</v>
      </c>
      <c r="AM22" s="19">
        <v>69.599999999999994</v>
      </c>
      <c r="AN22" s="19">
        <v>58.1</v>
      </c>
      <c r="AO22" s="19">
        <v>59.2</v>
      </c>
      <c r="AP22" s="19">
        <v>55</v>
      </c>
      <c r="AQ22" s="19">
        <v>55.2</v>
      </c>
      <c r="AR22" s="19">
        <v>57.8</v>
      </c>
      <c r="AS22" s="19">
        <v>56.6</v>
      </c>
      <c r="AT22" s="19">
        <v>58.1</v>
      </c>
    </row>
    <row r="23" spans="1:46" x14ac:dyDescent="0.3">
      <c r="A23" s="143">
        <v>18</v>
      </c>
      <c r="B23" s="137">
        <f t="shared" si="0"/>
        <v>43.298526741835893</v>
      </c>
      <c r="C23" s="137">
        <f t="shared" si="1"/>
        <v>140.81909599027168</v>
      </c>
      <c r="D23" s="137">
        <f t="shared" si="2"/>
        <v>174.24945680261445</v>
      </c>
      <c r="E23" s="137">
        <f t="shared" si="3"/>
        <v>128.78413186913647</v>
      </c>
      <c r="F23" s="137">
        <f t="shared" si="5"/>
        <v>1.9193734110369225</v>
      </c>
      <c r="G23" s="137">
        <f t="shared" si="6"/>
        <v>1.2832679306538048</v>
      </c>
      <c r="H23" s="137">
        <f t="shared" si="7"/>
        <v>14.323645343371982</v>
      </c>
      <c r="I23" s="137">
        <f t="shared" si="4"/>
        <v>2.501633273938511</v>
      </c>
      <c r="J23" s="139">
        <v>44.655728696409255</v>
      </c>
      <c r="K23" s="139">
        <v>41.941324787262531</v>
      </c>
      <c r="L23" s="139">
        <v>139.34429753606659</v>
      </c>
      <c r="M23" s="139">
        <v>141.43198127658769</v>
      </c>
      <c r="N23" s="139">
        <v>141.68100915816078</v>
      </c>
      <c r="O23" s="139">
        <v>165.87821831767968</v>
      </c>
      <c r="P23" s="139">
        <v>190.78856100253259</v>
      </c>
      <c r="Q23" s="139">
        <v>166.08159108763107</v>
      </c>
      <c r="R23" s="139">
        <v>127.88071405431855</v>
      </c>
      <c r="S23" s="139">
        <v>131.61198181322203</v>
      </c>
      <c r="T23" s="139">
        <v>126.85969973986884</v>
      </c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</row>
    <row r="24" spans="1:46" x14ac:dyDescent="0.3">
      <c r="A24" s="143">
        <v>19</v>
      </c>
      <c r="B24" s="137">
        <f t="shared" si="0"/>
        <v>40.608208957418206</v>
      </c>
      <c r="C24" s="137">
        <f t="shared" si="1"/>
        <v>131.86307340096576</v>
      </c>
      <c r="D24" s="137">
        <f t="shared" si="2"/>
        <v>164.3034857745713</v>
      </c>
      <c r="E24" s="137">
        <f t="shared" si="3"/>
        <v>122.34455304333709</v>
      </c>
      <c r="F24" s="137">
        <f t="shared" si="5"/>
        <v>0.27125420504071396</v>
      </c>
      <c r="G24" s="137">
        <f t="shared" si="6"/>
        <v>0.13933291047152996</v>
      </c>
      <c r="H24" s="137">
        <f t="shared" si="7"/>
        <v>12.493329082608769</v>
      </c>
      <c r="I24" s="137">
        <f t="shared" si="4"/>
        <v>3.8236119016295502</v>
      </c>
      <c r="J24" s="139">
        <v>40.800014645227861</v>
      </c>
      <c r="K24" s="139">
        <v>40.416403269608551</v>
      </c>
      <c r="L24" s="139">
        <v>131.95310464218252</v>
      </c>
      <c r="M24" s="139">
        <v>131.70258292749236</v>
      </c>
      <c r="N24" s="139">
        <v>131.93353263322234</v>
      </c>
      <c r="O24" s="139">
        <v>155.59609146606618</v>
      </c>
      <c r="P24" s="139">
        <v>178.6180681722908</v>
      </c>
      <c r="Q24" s="139">
        <v>158.69629768535691</v>
      </c>
      <c r="R24" s="139">
        <v>118.95337629083853</v>
      </c>
      <c r="S24" s="139">
        <v>126.48859974050346</v>
      </c>
      <c r="T24" s="139">
        <v>121.59168309866926</v>
      </c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</row>
    <row r="25" spans="1:46" x14ac:dyDescent="0.3">
      <c r="A25" s="143">
        <v>20</v>
      </c>
      <c r="B25" s="137">
        <f t="shared" si="0"/>
        <v>40.81085461391632</v>
      </c>
      <c r="C25" s="137">
        <f t="shared" si="1"/>
        <v>131.775071665425</v>
      </c>
      <c r="D25" s="137">
        <f t="shared" si="2"/>
        <v>166.14939188946812</v>
      </c>
      <c r="E25" s="137">
        <f t="shared" si="3"/>
        <v>127.06474150901109</v>
      </c>
      <c r="F25" s="137">
        <f t="shared" si="5"/>
        <v>0.23250360432061196</v>
      </c>
      <c r="G25" s="137">
        <f t="shared" si="6"/>
        <v>0.22419420882637262</v>
      </c>
      <c r="H25" s="137">
        <f t="shared" si="7"/>
        <v>12.342702594944885</v>
      </c>
      <c r="I25" s="137">
        <f t="shared" si="4"/>
        <v>0.55211569975508268</v>
      </c>
      <c r="J25" s="139">
        <v>40.646449738650901</v>
      </c>
      <c r="K25" s="139">
        <v>40.975259489181738</v>
      </c>
      <c r="L25" s="139">
        <v>131.94861014487185</v>
      </c>
      <c r="M25" s="139">
        <v>131.52194034954016</v>
      </c>
      <c r="N25" s="139">
        <v>131.85466450186303</v>
      </c>
      <c r="O25" s="139">
        <v>157.2239025160336</v>
      </c>
      <c r="P25" s="139">
        <v>180.23471611240069</v>
      </c>
      <c r="Q25" s="139">
        <v>160.98955703997004</v>
      </c>
      <c r="R25" s="139">
        <v>126.71896935071479</v>
      </c>
      <c r="S25" s="139">
        <v>127.70148420051524</v>
      </c>
      <c r="T25" s="139">
        <v>126.77377097580325</v>
      </c>
      <c r="V25" s="149">
        <f>'AMPTS_data (gas_gVS)'!U28-'AMPTS_data (gas_gVS)'!Q28</f>
        <v>20.927833648058098</v>
      </c>
      <c r="W25" s="149">
        <f>'AMPTS_data (gas_gVS)'!V28-'AMPTS_data (gas_gVS)'!Q28</f>
        <v>20.889034097495461</v>
      </c>
      <c r="X25" s="149">
        <f>'AMPTS_data (gas_gVS)'!W28-'AMPTS_data (gas_gVS)'!R28</f>
        <v>89.256217510583028</v>
      </c>
      <c r="Y25" s="149">
        <f>'AMPTS_data (gas_gVS)'!X28-'AMPTS_data (gas_gVS)'!R28</f>
        <v>87.067765499898172</v>
      </c>
      <c r="Z25" s="149">
        <f>'AMPTS_data (gas_gVS)'!Y28-'AMPTS_data (gas_gVS)'!R28</f>
        <v>76.220801558101059</v>
      </c>
      <c r="AA25" s="149">
        <f>'AMPTS_data (gas_gVS)'!Z28-'AMPTS_data (gas_gVS)'!R28</f>
        <v>81.503012768325121</v>
      </c>
      <c r="AB25" s="149">
        <f>'AMPTS_data (gas_gVS)'!AA28-'AMPTS_data (gas_gVS)'!R28</f>
        <v>106.5667943530561</v>
      </c>
      <c r="AC25" s="149">
        <f>'AMPTS_data (gas_gVS)'!AB28-'AMPTS_data (gas_gVS)'!R28</f>
        <v>97.415220457817455</v>
      </c>
      <c r="AD25" s="149">
        <f>'AMPTS_data (gas_gVS)'!AC28-'AMPTS_data (gas_gVS)'!R28</f>
        <v>69.509367879971421</v>
      </c>
      <c r="AE25" s="149">
        <f>'AMPTS_data (gas_gVS)'!AD28-'AMPTS_data (gas_gVS)'!R28</f>
        <v>69.246934640628098</v>
      </c>
      <c r="AF25" s="149">
        <f>'AMPTS_data (gas_gVS)'!AE28-'AMPTS_data (gas_gVS)'!R28</f>
        <v>70.313828335457643</v>
      </c>
      <c r="AH25" s="19">
        <v>35.700000000000003</v>
      </c>
      <c r="AI25" s="19">
        <v>43.05</v>
      </c>
      <c r="AJ25" s="19">
        <v>45.9</v>
      </c>
      <c r="AK25" s="19">
        <v>45.6</v>
      </c>
      <c r="AL25" s="19">
        <v>63.3</v>
      </c>
      <c r="AM25" s="19">
        <v>62.1</v>
      </c>
      <c r="AN25" s="19">
        <v>55.2</v>
      </c>
      <c r="AO25" s="19">
        <v>50.5</v>
      </c>
      <c r="AP25" s="19">
        <v>65.900000000000006</v>
      </c>
      <c r="AQ25" s="19">
        <v>57.9</v>
      </c>
      <c r="AR25" s="19">
        <v>52.7</v>
      </c>
      <c r="AS25" s="19">
        <v>52.2</v>
      </c>
      <c r="AT25" s="19">
        <v>53.2</v>
      </c>
    </row>
    <row r="26" spans="1:46" x14ac:dyDescent="0.3">
      <c r="A26" s="143">
        <v>21</v>
      </c>
      <c r="B26" s="137">
        <f t="shared" si="0"/>
        <v>40.689915840233695</v>
      </c>
      <c r="C26" s="137">
        <f t="shared" si="1"/>
        <v>148.20194332639596</v>
      </c>
      <c r="D26" s="137">
        <f t="shared" si="2"/>
        <v>204.43099297542821</v>
      </c>
      <c r="E26" s="137">
        <f t="shared" si="3"/>
        <v>138.89219106434243</v>
      </c>
      <c r="F26" s="137">
        <f t="shared" si="5"/>
        <v>0.23527150437204566</v>
      </c>
      <c r="G26" s="137">
        <f t="shared" si="6"/>
        <v>3.6684322024285851</v>
      </c>
      <c r="H26" s="137">
        <f t="shared" si="7"/>
        <v>11.832154435798808</v>
      </c>
      <c r="I26" s="137">
        <f t="shared" si="4"/>
        <v>7.1077704434272579</v>
      </c>
      <c r="J26" s="139">
        <v>40.523553764072261</v>
      </c>
      <c r="K26" s="139">
        <v>40.856277916395129</v>
      </c>
      <c r="L26" s="139">
        <v>149.58894636137325</v>
      </c>
      <c r="M26" s="139">
        <v>150.97464459575315</v>
      </c>
      <c r="N26" s="139">
        <v>144.04223902206147</v>
      </c>
      <c r="O26" s="139">
        <v>198.63248641376373</v>
      </c>
      <c r="P26" s="139">
        <v>218.04392302165445</v>
      </c>
      <c r="Q26" s="139">
        <v>196.61656949086637</v>
      </c>
      <c r="R26" s="139">
        <v>138.52684689708593</v>
      </c>
      <c r="S26" s="139">
        <v>146.17558799871983</v>
      </c>
      <c r="T26" s="139">
        <v>131.97413829722149</v>
      </c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</row>
    <row r="27" spans="1:46" x14ac:dyDescent="0.3">
      <c r="A27" s="143">
        <v>22</v>
      </c>
      <c r="B27" s="137">
        <f t="shared" si="0"/>
        <v>41.06811038489721</v>
      </c>
      <c r="C27" s="137">
        <f t="shared" si="1"/>
        <v>138.98958904223326</v>
      </c>
      <c r="D27" s="137">
        <f t="shared" si="2"/>
        <v>193.64072954106356</v>
      </c>
      <c r="E27" s="137">
        <f t="shared" si="3"/>
        <v>136.57104254659845</v>
      </c>
      <c r="F27" s="137">
        <f t="shared" si="5"/>
        <v>5.3819305358023737</v>
      </c>
      <c r="G27" s="137">
        <f t="shared" si="6"/>
        <v>3.0375110163012842</v>
      </c>
      <c r="H27" s="137">
        <f t="shared" si="7"/>
        <v>14.439736867165472</v>
      </c>
      <c r="I27" s="137">
        <f t="shared" si="4"/>
        <v>3.7887903102260858</v>
      </c>
      <c r="J27" s="139">
        <v>37.262510807156403</v>
      </c>
      <c r="K27" s="139">
        <v>44.873709962638017</v>
      </c>
      <c r="L27" s="139">
        <v>140.07972510943361</v>
      </c>
      <c r="M27" s="139">
        <v>141.33159144254932</v>
      </c>
      <c r="N27" s="139">
        <v>135.55745057471682</v>
      </c>
      <c r="O27" s="139">
        <v>187.08767629258332</v>
      </c>
      <c r="P27" s="139">
        <v>210.19502407391371</v>
      </c>
      <c r="Q27" s="139">
        <v>183.63948825669362</v>
      </c>
      <c r="R27" s="139">
        <v>134.23891680374285</v>
      </c>
      <c r="S27" s="139">
        <v>140.94269805504297</v>
      </c>
      <c r="T27" s="139">
        <v>134.53151278100955</v>
      </c>
      <c r="V27" s="149">
        <f>'AMPTS_data (gas_gVS)'!U30-'AMPTS_data (gas_gVS)'!Q30</f>
        <v>27.331605053781267</v>
      </c>
      <c r="W27" s="149">
        <f>'AMPTS_data (gas_gVS)'!V30-'AMPTS_data (gas_gVS)'!Q30</f>
        <v>29.451333277949267</v>
      </c>
      <c r="X27" s="149">
        <f>'AMPTS_data (gas_gVS)'!W30-'AMPTS_data (gas_gVS)'!R30</f>
        <v>105.17746110993507</v>
      </c>
      <c r="Y27" s="149">
        <f>'AMPTS_data (gas_gVS)'!X30-'AMPTS_data (gas_gVS)'!R30</f>
        <v>100.51494050844381</v>
      </c>
      <c r="Z27" s="149">
        <f>'AMPTS_data (gas_gVS)'!Y30-'AMPTS_data (gas_gVS)'!R30</f>
        <v>101.53857457179843</v>
      </c>
      <c r="AA27" s="149">
        <f>'AMPTS_data (gas_gVS)'!Z30-'AMPTS_data (gas_gVS)'!R30</f>
        <v>137.48506446551008</v>
      </c>
      <c r="AB27" s="149">
        <f>'AMPTS_data (gas_gVS)'!AA30-'AMPTS_data (gas_gVS)'!R30</f>
        <v>135.99618057582217</v>
      </c>
      <c r="AC27" s="149">
        <f>'AMPTS_data (gas_gVS)'!AB30-'AMPTS_data (gas_gVS)'!R30</f>
        <v>134.22664899523039</v>
      </c>
      <c r="AD27" s="149">
        <f>'AMPTS_data (gas_gVS)'!AC30-'AMPTS_data (gas_gVS)'!R30</f>
        <v>101.37565416865908</v>
      </c>
      <c r="AE27" s="149">
        <f>'AMPTS_data (gas_gVS)'!AD30-'AMPTS_data (gas_gVS)'!R30</f>
        <v>109.27852336477048</v>
      </c>
      <c r="AF27" s="149">
        <f>'AMPTS_data (gas_gVS)'!AE30-'AMPTS_data (gas_gVS)'!R30</f>
        <v>98.128853647552887</v>
      </c>
      <c r="AH27">
        <v>0</v>
      </c>
      <c r="AI27" s="19">
        <v>0</v>
      </c>
      <c r="AJ27">
        <v>45.6</v>
      </c>
      <c r="AK27">
        <v>43.6</v>
      </c>
      <c r="AL27">
        <v>62.3</v>
      </c>
      <c r="AM27">
        <v>59.1</v>
      </c>
      <c r="AN27">
        <v>61.8</v>
      </c>
      <c r="AO27">
        <v>63.7</v>
      </c>
      <c r="AP27">
        <v>64.7</v>
      </c>
      <c r="AQ27">
        <v>63.2</v>
      </c>
      <c r="AR27">
        <v>62.2</v>
      </c>
      <c r="AS27">
        <v>64.400000000000006</v>
      </c>
      <c r="AT27">
        <v>60.1</v>
      </c>
    </row>
    <row r="28" spans="1:46" x14ac:dyDescent="0.3">
      <c r="A28" s="143">
        <v>23</v>
      </c>
      <c r="B28" s="137">
        <f t="shared" si="0"/>
        <v>47.032890002975684</v>
      </c>
      <c r="C28" s="137">
        <f t="shared" si="1"/>
        <v>147.6082155476488</v>
      </c>
      <c r="D28" s="137">
        <f t="shared" si="2"/>
        <v>198.53338425652507</v>
      </c>
      <c r="E28" s="137">
        <f t="shared" si="3"/>
        <v>148.9230455720751</v>
      </c>
      <c r="F28" s="137">
        <f t="shared" si="5"/>
        <v>3.1322573823939788</v>
      </c>
      <c r="G28" s="137">
        <f t="shared" si="6"/>
        <v>1.0371173740407549</v>
      </c>
      <c r="H28" s="137">
        <f t="shared" si="7"/>
        <v>16.588329887971863</v>
      </c>
      <c r="I28" s="137">
        <f t="shared" si="4"/>
        <v>6.8909359960698575</v>
      </c>
      <c r="J28" s="139">
        <v>49.247730438488091</v>
      </c>
      <c r="K28" s="139">
        <v>44.818049567463277</v>
      </c>
      <c r="L28" s="139">
        <v>147.53537519887777</v>
      </c>
      <c r="M28" s="139">
        <v>148.67983288211079</v>
      </c>
      <c r="N28" s="139">
        <v>146.60943856195786</v>
      </c>
      <c r="O28" s="139">
        <v>189.8358645199267</v>
      </c>
      <c r="P28" s="139">
        <v>217.66177711403586</v>
      </c>
      <c r="Q28" s="139">
        <v>188.10251113561264</v>
      </c>
      <c r="R28" s="139">
        <v>149.11317122818929</v>
      </c>
      <c r="S28" s="139">
        <v>155.71695132270204</v>
      </c>
      <c r="T28" s="139">
        <v>141.93901416533387</v>
      </c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</row>
    <row r="29" spans="1:46" x14ac:dyDescent="0.3">
      <c r="A29" s="143">
        <v>24</v>
      </c>
      <c r="B29" s="137">
        <f t="shared" si="0"/>
        <v>46.92474496311975</v>
      </c>
      <c r="C29" s="137">
        <f t="shared" si="1"/>
        <v>138.90893447491757</v>
      </c>
      <c r="D29" s="137">
        <f t="shared" si="2"/>
        <v>192.0380782947334</v>
      </c>
      <c r="E29" s="137">
        <f t="shared" si="3"/>
        <v>145.564427581795</v>
      </c>
      <c r="F29" s="137">
        <f t="shared" si="5"/>
        <v>1.9906468530462977</v>
      </c>
      <c r="G29" s="137">
        <f t="shared" si="6"/>
        <v>1.1455694298607668</v>
      </c>
      <c r="H29" s="137">
        <f t="shared" si="7"/>
        <v>16.5857330608039</v>
      </c>
      <c r="I29" s="137">
        <f t="shared" si="4"/>
        <v>7.655161426151448</v>
      </c>
      <c r="J29" s="139">
        <v>45.517145074383052</v>
      </c>
      <c r="K29" s="139">
        <v>48.332344851856448</v>
      </c>
      <c r="L29" s="139">
        <v>139.58608198693571</v>
      </c>
      <c r="M29" s="139">
        <v>139.55445052876186</v>
      </c>
      <c r="N29" s="139">
        <v>137.58627090905512</v>
      </c>
      <c r="O29" s="139">
        <v>188.46019947201091</v>
      </c>
      <c r="P29" s="139">
        <v>210.12074743601465</v>
      </c>
      <c r="Q29" s="139">
        <v>177.53328797617465</v>
      </c>
      <c r="R29" s="139">
        <v>150.20370811396091</v>
      </c>
      <c r="S29" s="139">
        <v>149.76086769952687</v>
      </c>
      <c r="T29" s="139">
        <v>136.72870693189716</v>
      </c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H29" s="19"/>
      <c r="AI29" s="19"/>
    </row>
    <row r="30" spans="1:46" x14ac:dyDescent="0.3">
      <c r="A30" s="143">
        <v>25</v>
      </c>
      <c r="B30" s="137">
        <f t="shared" si="0"/>
        <v>48.62863346817899</v>
      </c>
      <c r="C30" s="137">
        <f t="shared" si="1"/>
        <v>141.3232825992414</v>
      </c>
      <c r="D30" s="137">
        <f t="shared" si="2"/>
        <v>196.02312716862318</v>
      </c>
      <c r="E30" s="137">
        <f t="shared" si="3"/>
        <v>164.15065158137597</v>
      </c>
      <c r="F30" s="137">
        <f t="shared" si="5"/>
        <v>4.4683933105833393</v>
      </c>
      <c r="G30" s="137">
        <f t="shared" si="6"/>
        <v>1.5607504260236724</v>
      </c>
      <c r="H30" s="137">
        <f t="shared" si="7"/>
        <v>18.587857367608514</v>
      </c>
      <c r="I30" s="137">
        <f t="shared" si="4"/>
        <v>6.3036433881125564</v>
      </c>
      <c r="J30" s="139">
        <v>45.469002257256903</v>
      </c>
      <c r="K30" s="139">
        <v>51.788264679101076</v>
      </c>
      <c r="L30" s="139">
        <v>139.92446922666409</v>
      </c>
      <c r="M30" s="139">
        <v>143.00677909538342</v>
      </c>
      <c r="N30" s="139">
        <v>141.03859947567668</v>
      </c>
      <c r="O30" s="139">
        <v>188.42603842658053</v>
      </c>
      <c r="P30" s="139">
        <v>217.20619406695897</v>
      </c>
      <c r="Q30" s="139">
        <v>182.43714901233</v>
      </c>
      <c r="R30" s="139">
        <v>163.38095276581208</v>
      </c>
      <c r="S30" s="139">
        <v>170.80380161727754</v>
      </c>
      <c r="T30" s="139">
        <v>158.26720036103831</v>
      </c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</row>
    <row r="31" spans="1:46" x14ac:dyDescent="0.3">
      <c r="A31" s="143">
        <v>26</v>
      </c>
      <c r="B31" s="137">
        <f t="shared" si="0"/>
        <v>45.086917804229557</v>
      </c>
      <c r="C31" s="137">
        <f t="shared" si="1"/>
        <v>134.3434783744662</v>
      </c>
      <c r="D31" s="137">
        <f t="shared" si="2"/>
        <v>186.25332776117307</v>
      </c>
      <c r="E31" s="137">
        <f t="shared" si="3"/>
        <v>158.08366701271157</v>
      </c>
      <c r="F31" s="137">
        <f t="shared" si="5"/>
        <v>4.2441982481461524</v>
      </c>
      <c r="G31" s="137">
        <f t="shared" si="6"/>
        <v>1.839158611562427</v>
      </c>
      <c r="H31" s="137">
        <f t="shared" si="7"/>
        <v>17.803412742109156</v>
      </c>
      <c r="I31" s="137">
        <f t="shared" si="4"/>
        <v>5.7538371149315806</v>
      </c>
      <c r="J31" s="139">
        <v>42.085816442265347</v>
      </c>
      <c r="K31" s="139">
        <v>48.088019166193767</v>
      </c>
      <c r="L31" s="139">
        <v>132.39624566161513</v>
      </c>
      <c r="M31" s="139">
        <v>134.58312063735286</v>
      </c>
      <c r="N31" s="139">
        <v>136.05106882443062</v>
      </c>
      <c r="O31" s="139">
        <v>177.81904332280931</v>
      </c>
      <c r="P31" s="139">
        <v>206.70649904461433</v>
      </c>
      <c r="Q31" s="139">
        <v>174.23444091609554</v>
      </c>
      <c r="R31" s="139">
        <v>157.74593861431782</v>
      </c>
      <c r="S31" s="139">
        <v>163.99892975289504</v>
      </c>
      <c r="T31" s="139">
        <v>152.50613267092183</v>
      </c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</row>
    <row r="32" spans="1:46" x14ac:dyDescent="0.3">
      <c r="A32" s="143">
        <v>27</v>
      </c>
      <c r="B32" s="137">
        <f t="shared" si="0"/>
        <v>45.533283649933502</v>
      </c>
      <c r="C32" s="137">
        <f t="shared" si="1"/>
        <v>135.35185768407788</v>
      </c>
      <c r="D32" s="137">
        <f t="shared" si="2"/>
        <v>187.04150061257405</v>
      </c>
      <c r="E32" s="137">
        <f t="shared" si="3"/>
        <v>160.67479987255135</v>
      </c>
      <c r="F32" s="137">
        <f t="shared" si="5"/>
        <v>4.4238968926359066</v>
      </c>
      <c r="G32" s="137">
        <f t="shared" si="6"/>
        <v>1.8804852966777246</v>
      </c>
      <c r="H32" s="137">
        <f t="shared" si="7"/>
        <v>17.090727963699511</v>
      </c>
      <c r="I32" s="137">
        <f t="shared" si="4"/>
        <v>4.8102323040268491</v>
      </c>
      <c r="J32" s="139">
        <v>42.405116157880556</v>
      </c>
      <c r="K32" s="139">
        <v>48.661451141986447</v>
      </c>
      <c r="L32" s="139">
        <v>133.89282641840987</v>
      </c>
      <c r="M32" s="139">
        <v>134.68866165422878</v>
      </c>
      <c r="N32" s="139">
        <v>137.47408497959498</v>
      </c>
      <c r="O32" s="139">
        <v>177.60357516893475</v>
      </c>
      <c r="P32" s="139">
        <v>206.77003210965873</v>
      </c>
      <c r="Q32" s="139">
        <v>176.75089455912877</v>
      </c>
      <c r="R32" s="139">
        <v>160.93116136308123</v>
      </c>
      <c r="S32" s="139">
        <v>165.35172515195779</v>
      </c>
      <c r="T32" s="139">
        <v>155.74151310261499</v>
      </c>
      <c r="V32" s="149">
        <f>'AMPTS_data (gas_gVS)'!U35-'AMPTS_data (gas_gVS)'!Q35</f>
        <v>21.818189080429089</v>
      </c>
      <c r="W32" s="149">
        <f>'AMPTS_data (gas_gVS)'!V35-'AMPTS_data (gas_gVS)'!Q35</f>
        <v>23.87509212431366</v>
      </c>
      <c r="X32" s="149">
        <f>'AMPTS_data (gas_gVS)'!W35-'AMPTS_data (gas_gVS)'!R35</f>
        <v>87.317589171578931</v>
      </c>
      <c r="Y32" s="149">
        <f>'AMPTS_data (gas_gVS)'!X35-'AMPTS_data (gas_gVS)'!R35</f>
        <v>83.044659506637856</v>
      </c>
      <c r="Z32" s="149">
        <f>'AMPTS_data (gas_gVS)'!Y35-'AMPTS_data (gas_gVS)'!R35</f>
        <v>86.513972807214813</v>
      </c>
      <c r="AA32" s="149">
        <f>'AMPTS_data (gas_gVS)'!Z35-'AMPTS_data (gas_gVS)'!R35</f>
        <v>133.04894017892934</v>
      </c>
      <c r="AB32" s="149">
        <f>'AMPTS_data (gas_gVS)'!AA35-'AMPTS_data (gas_gVS)'!R35</f>
        <v>128.2426771837051</v>
      </c>
      <c r="AC32" s="149">
        <f>'AMPTS_data (gas_gVS)'!AB35-'AMPTS_data (gas_gVS)'!R35</f>
        <v>134.09720231370616</v>
      </c>
      <c r="AD32" s="149">
        <f>'AMPTS_data (gas_gVS)'!AC35-'AMPTS_data (gas_gVS)'!R35</f>
        <v>103.94616516255182</v>
      </c>
      <c r="AE32" s="149">
        <f>'AMPTS_data (gas_gVS)'!AD35-'AMPTS_data (gas_gVS)'!R35</f>
        <v>108.41875584400864</v>
      </c>
      <c r="AF32" s="149">
        <f>'AMPTS_data (gas_gVS)'!AE35-'AMPTS_data (gas_gVS)'!R35</f>
        <v>100.93980393157103</v>
      </c>
      <c r="AH32" s="19">
        <v>25.2</v>
      </c>
      <c r="AI32" s="19">
        <v>44.45</v>
      </c>
      <c r="AJ32" s="19">
        <v>42.1</v>
      </c>
      <c r="AK32" s="19">
        <v>41.3</v>
      </c>
      <c r="AL32" s="19">
        <v>61.5</v>
      </c>
      <c r="AM32" s="19">
        <v>58.6</v>
      </c>
      <c r="AN32" s="19">
        <v>59.7</v>
      </c>
      <c r="AO32" s="19">
        <v>70.599999999999994</v>
      </c>
      <c r="AP32" s="19">
        <v>68.400000000000006</v>
      </c>
      <c r="AQ32" s="19">
        <v>71.400000000000006</v>
      </c>
      <c r="AR32" s="19">
        <v>61.5</v>
      </c>
      <c r="AS32" s="19">
        <v>62.4</v>
      </c>
      <c r="AT32" s="19">
        <v>61.6</v>
      </c>
    </row>
    <row r="33" spans="1:46" s="154" customFormat="1" x14ac:dyDescent="0.3">
      <c r="A33" s="151">
        <v>28</v>
      </c>
      <c r="B33" s="152">
        <f t="shared" si="0"/>
        <v>47.25414947224224</v>
      </c>
      <c r="C33" s="152">
        <f t="shared" si="1"/>
        <v>142.83194012189975</v>
      </c>
      <c r="D33" s="152">
        <f t="shared" si="2"/>
        <v>192.9537243724408</v>
      </c>
      <c r="E33" s="152">
        <f t="shared" si="3"/>
        <v>169.82011738364136</v>
      </c>
      <c r="F33" s="137">
        <f t="shared" si="5"/>
        <v>6.4998891276622608</v>
      </c>
      <c r="G33" s="137">
        <f t="shared" si="6"/>
        <v>2.4566646959471328</v>
      </c>
      <c r="H33" s="137">
        <f t="shared" si="7"/>
        <v>18.186266010851899</v>
      </c>
      <c r="I33" s="137">
        <f t="shared" si="4"/>
        <v>3.7676761255137219</v>
      </c>
      <c r="J33" s="153">
        <v>42.658033793111542</v>
      </c>
      <c r="K33" s="153">
        <v>51.850265151372938</v>
      </c>
      <c r="L33" s="153">
        <v>141.42195192398526</v>
      </c>
      <c r="M33" s="153">
        <v>141.40523269634201</v>
      </c>
      <c r="N33" s="153">
        <v>145.66863574537194</v>
      </c>
      <c r="O33" s="153">
        <v>179.31440945465755</v>
      </c>
      <c r="P33" s="153">
        <v>213.60150852469255</v>
      </c>
      <c r="Q33" s="153">
        <v>185.94525513797234</v>
      </c>
      <c r="R33" s="153">
        <v>167.45378936453272</v>
      </c>
      <c r="S33" s="153">
        <v>174.16488734053513</v>
      </c>
      <c r="T33" s="153">
        <v>167.84167544585625</v>
      </c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</row>
    <row r="34" spans="1:46" x14ac:dyDescent="0.3">
      <c r="A34" s="143">
        <v>29</v>
      </c>
      <c r="B34" s="137">
        <f t="shared" si="0"/>
        <v>66.560998475475486</v>
      </c>
      <c r="C34" s="137">
        <f t="shared" si="1"/>
        <v>134.71083744392453</v>
      </c>
      <c r="D34" s="137">
        <f t="shared" si="2"/>
        <v>193.99419544241462</v>
      </c>
      <c r="E34" s="137">
        <f t="shared" si="3"/>
        <v>165.197870044354</v>
      </c>
      <c r="F34" s="137">
        <f t="shared" si="5"/>
        <v>1.1274495741092907</v>
      </c>
      <c r="G34" s="137">
        <f t="shared" si="6"/>
        <v>2.336378037523942</v>
      </c>
      <c r="H34" s="137">
        <f t="shared" si="7"/>
        <v>16.845228650887329</v>
      </c>
      <c r="I34" s="137">
        <f t="shared" si="4"/>
        <v>2.5360435470597942</v>
      </c>
      <c r="J34" s="139">
        <v>65.763771236176922</v>
      </c>
      <c r="K34" s="139">
        <v>67.358225714774051</v>
      </c>
      <c r="L34" s="139">
        <v>133.36192895503135</v>
      </c>
      <c r="M34" s="139">
        <v>133.36192895503135</v>
      </c>
      <c r="N34" s="139">
        <v>137.40865442171088</v>
      </c>
      <c r="O34" s="139">
        <v>185.41767877227039</v>
      </c>
      <c r="P34" s="139">
        <v>213.40178741543949</v>
      </c>
      <c r="Q34" s="139">
        <v>183.16312013953404</v>
      </c>
      <c r="R34" s="139">
        <v>164.56540310117714</v>
      </c>
      <c r="S34" s="139">
        <v>167.99029132120378</v>
      </c>
      <c r="T34" s="139">
        <v>163.03791571068109</v>
      </c>
      <c r="V34" s="149"/>
      <c r="W34" s="149"/>
      <c r="X34" s="149">
        <f>'AMPTS_data (gas_gVS)'!W37-'AMPTS_data (gas_gVS)'!R37</f>
        <v>67.488858075653525</v>
      </c>
      <c r="Y34" s="149">
        <f>'AMPTS_data (gas_gVS)'!X37-'AMPTS_data (gas_gVS)'!R37</f>
        <v>75.327045020383821</v>
      </c>
      <c r="Z34" s="149">
        <f>'AMPTS_data (gas_gVS)'!Y37-'AMPTS_data (gas_gVS)'!R37</f>
        <v>92.873582562247449</v>
      </c>
      <c r="AA34" s="149">
        <f>'AMPTS_data (gas_gVS)'!Z37-'AMPTS_data (gas_gVS)'!R37</f>
        <v>86.170695076006183</v>
      </c>
      <c r="AB34" s="149">
        <f>'AMPTS_data (gas_gVS)'!AA37-'AMPTS_data (gas_gVS)'!R37</f>
        <v>65.906512469118624</v>
      </c>
      <c r="AC34" s="149">
        <f>'AMPTS_data (gas_gVS)'!AB37-'AMPTS_data (gas_gVS)'!R37</f>
        <v>74.302906933272581</v>
      </c>
      <c r="AD34" s="149">
        <f>'AMPTS_data (gas_gVS)'!AC37-'AMPTS_data (gas_gVS)'!R37</f>
        <v>79.605762494234213</v>
      </c>
      <c r="AE34" s="149">
        <f>'AMPTS_data (gas_gVS)'!AD37-'AMPTS_data (gas_gVS)'!R37</f>
        <v>68.839504094185912</v>
      </c>
      <c r="AF34" s="149">
        <f>'AMPTS_data (gas_gVS)'!AE37-'AMPTS_data (gas_gVS)'!R37</f>
        <v>75.48169760238406</v>
      </c>
      <c r="AH34" s="19">
        <v>20.2</v>
      </c>
      <c r="AI34" s="19">
        <v>40.349999999999994</v>
      </c>
      <c r="AJ34" s="19">
        <v>41.8</v>
      </c>
      <c r="AK34" s="19">
        <v>41.1</v>
      </c>
      <c r="AL34" s="19">
        <v>61.6</v>
      </c>
      <c r="AM34" s="19">
        <v>56.2</v>
      </c>
      <c r="AN34" s="19">
        <v>60.5</v>
      </c>
      <c r="AO34" s="19">
        <v>68.400000000000006</v>
      </c>
      <c r="AP34" s="19">
        <v>71.8</v>
      </c>
      <c r="AQ34" s="19">
        <v>75.400000000000006</v>
      </c>
      <c r="AR34" s="19">
        <v>61.7</v>
      </c>
      <c r="AS34" s="19">
        <v>61.6</v>
      </c>
      <c r="AT34" s="19">
        <v>61.7</v>
      </c>
    </row>
    <row r="35" spans="1:46" x14ac:dyDescent="0.3">
      <c r="A35" s="143">
        <v>30</v>
      </c>
      <c r="B35" s="137">
        <f t="shared" si="0"/>
        <v>92.569470791024898</v>
      </c>
      <c r="C35" s="137">
        <f t="shared" si="1"/>
        <v>144.13379427310664</v>
      </c>
      <c r="D35" s="137">
        <f t="shared" si="2"/>
        <v>211.76367969533547</v>
      </c>
      <c r="E35" s="137">
        <f t="shared" si="3"/>
        <v>169.68120689884222</v>
      </c>
      <c r="F35" s="137">
        <f t="shared" si="5"/>
        <v>4.2888181799117326</v>
      </c>
      <c r="G35" s="137">
        <f t="shared" si="6"/>
        <v>1.6502010736566424</v>
      </c>
      <c r="H35" s="137">
        <f t="shared" si="7"/>
        <v>15.529532078799271</v>
      </c>
      <c r="I35" s="137">
        <f t="shared" si="4"/>
        <v>3.1723383202695992</v>
      </c>
      <c r="J35" s="139">
        <v>95.60212320931663</v>
      </c>
      <c r="K35" s="139">
        <v>89.536818372733165</v>
      </c>
      <c r="L35" s="139">
        <v>142.78488578421346</v>
      </c>
      <c r="M35" s="139">
        <v>145.97379474140772</v>
      </c>
      <c r="N35" s="139">
        <v>143.6427022936987</v>
      </c>
      <c r="O35" s="139">
        <v>200.41165954967084</v>
      </c>
      <c r="P35" s="139">
        <v>229.46113292386977</v>
      </c>
      <c r="Q35" s="139">
        <v>205.41824661246582</v>
      </c>
      <c r="R35" s="139">
        <v>172.0750145560427</v>
      </c>
      <c r="S35" s="139">
        <v>170.88555151500924</v>
      </c>
      <c r="T35" s="139">
        <v>166.08305462547472</v>
      </c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</row>
    <row r="36" spans="1:46" x14ac:dyDescent="0.3">
      <c r="A36" s="143">
        <v>31</v>
      </c>
      <c r="B36" s="137">
        <f t="shared" si="0"/>
        <v>88.928844834772946</v>
      </c>
      <c r="C36" s="137">
        <f t="shared" si="1"/>
        <v>136.39341976237742</v>
      </c>
      <c r="D36" s="137">
        <f t="shared" si="2"/>
        <v>201.55280688226367</v>
      </c>
      <c r="E36" s="137">
        <f t="shared" si="3"/>
        <v>162.31304557356654</v>
      </c>
      <c r="F36" s="137">
        <f t="shared" si="5"/>
        <v>1.976176674754196</v>
      </c>
      <c r="G36" s="137">
        <f t="shared" si="6"/>
        <v>1.5775796235586401</v>
      </c>
      <c r="H36" s="137">
        <f t="shared" si="7"/>
        <v>15.64558238703512</v>
      </c>
      <c r="I36" s="137">
        <f t="shared" si="4"/>
        <v>3.0940589217026715</v>
      </c>
      <c r="J36" s="139">
        <v>90.326212762314313</v>
      </c>
      <c r="K36" s="139">
        <v>87.531476907231564</v>
      </c>
      <c r="L36" s="139">
        <v>135.10526088769734</v>
      </c>
      <c r="M36" s="139">
        <v>138.1529553861518</v>
      </c>
      <c r="N36" s="139">
        <v>135.92204301328314</v>
      </c>
      <c r="O36" s="139">
        <v>190.23500667024018</v>
      </c>
      <c r="P36" s="139">
        <v>219.40657463823555</v>
      </c>
      <c r="Q36" s="139">
        <v>195.01683933831526</v>
      </c>
      <c r="R36" s="139">
        <v>164.92390386057588</v>
      </c>
      <c r="S36" s="139">
        <v>163.11966871749081</v>
      </c>
      <c r="T36" s="139">
        <v>158.89556414263291</v>
      </c>
      <c r="V36" s="149">
        <f>'AMPTS_data (gas_gVS)'!U39-'AMPTS_data (gas_gVS)'!Q39</f>
        <v>47.157976618381468</v>
      </c>
      <c r="W36" s="149">
        <f>'AMPTS_data (gas_gVS)'!V39-'AMPTS_data (gas_gVS)'!Q39</f>
        <v>45.001836382337878</v>
      </c>
      <c r="X36" s="149">
        <f>'AMPTS_data (gas_gVS)'!W39-'AMPTS_data (gas_gVS)'!R39</f>
        <v>100.67524819568203</v>
      </c>
      <c r="Y36" s="149">
        <f>'AMPTS_data (gas_gVS)'!X39-'AMPTS_data (gas_gVS)'!R39</f>
        <v>93.08485533027924</v>
      </c>
      <c r="Z36" s="149">
        <f>'AMPTS_data (gas_gVS)'!Y39-'AMPTS_data (gas_gVS)'!R39</f>
        <v>101.83745601572264</v>
      </c>
      <c r="AA36" s="149">
        <f>'AMPTS_data (gas_gVS)'!Z39-'AMPTS_data (gas_gVS)'!R39</f>
        <v>151.18911437097967</v>
      </c>
      <c r="AB36" s="149">
        <f>'AMPTS_data (gas_gVS)'!AA39-'AMPTS_data (gas_gVS)'!R39</f>
        <v>150.73231677646783</v>
      </c>
      <c r="AC36" s="149">
        <f>'AMPTS_data (gas_gVS)'!AB39-'AMPTS_data (gas_gVS)'!R39</f>
        <v>155.36665322159567</v>
      </c>
      <c r="AD36" s="149">
        <f>'AMPTS_data (gas_gVS)'!AC39-'AMPTS_data (gas_gVS)'!R39</f>
        <v>119.7819977870342</v>
      </c>
      <c r="AE36" s="149">
        <f>'AMPTS_data (gas_gVS)'!AD39-'AMPTS_data (gas_gVS)'!R39</f>
        <v>119.64399513244969</v>
      </c>
      <c r="AF36" s="149">
        <f>'AMPTS_data (gas_gVS)'!AE39-'AMPTS_data (gas_gVS)'!R39</f>
        <v>117.03349850518751</v>
      </c>
      <c r="AH36" s="19">
        <v>0</v>
      </c>
      <c r="AI36" s="19">
        <v>0</v>
      </c>
      <c r="AJ36">
        <v>41.1</v>
      </c>
      <c r="AK36">
        <v>40.200000000000003</v>
      </c>
      <c r="AL36">
        <v>60.8</v>
      </c>
      <c r="AM36">
        <v>55.2</v>
      </c>
      <c r="AN36">
        <v>61.2</v>
      </c>
      <c r="AO36">
        <v>68.5</v>
      </c>
      <c r="AP36">
        <v>68.7</v>
      </c>
      <c r="AQ36">
        <v>68.900000000000006</v>
      </c>
      <c r="AR36">
        <v>61.3</v>
      </c>
      <c r="AS36">
        <v>61.8</v>
      </c>
      <c r="AT36">
        <v>61.8</v>
      </c>
    </row>
    <row r="37" spans="1:46" x14ac:dyDescent="0.3">
      <c r="A37" s="143">
        <v>32</v>
      </c>
      <c r="B37" s="137">
        <f t="shared" ref="B37:B69" si="8">AVERAGE(J37:K37)</f>
        <v>89.189004620394314</v>
      </c>
      <c r="C37" s="137">
        <f t="shared" ref="C37:C69" si="9">AVERAGE(L37:N37)</f>
        <v>138.68951070704944</v>
      </c>
      <c r="D37" s="137">
        <f t="shared" ref="D37:D69" si="10">AVERAGE(O37:Q37)</f>
        <v>201.55731650043012</v>
      </c>
      <c r="E37" s="137">
        <f t="shared" si="3"/>
        <v>165.71443372301135</v>
      </c>
      <c r="F37" s="137">
        <f t="shared" si="5"/>
        <v>2.4114958550162968</v>
      </c>
      <c r="G37" s="137">
        <f t="shared" si="6"/>
        <v>0.50209629937332279</v>
      </c>
      <c r="H37" s="137">
        <f t="shared" si="7"/>
        <v>15.703631211183248</v>
      </c>
      <c r="I37" s="137">
        <f t="shared" si="4"/>
        <v>2.9383542188246987</v>
      </c>
      <c r="J37" s="139">
        <v>90.894189692279596</v>
      </c>
      <c r="K37" s="139">
        <v>87.483819548509047</v>
      </c>
      <c r="L37" s="139">
        <v>138.11248054867542</v>
      </c>
      <c r="M37" s="139">
        <v>139.02678889821175</v>
      </c>
      <c r="N37" s="139">
        <v>138.9292626742612</v>
      </c>
      <c r="O37" s="139">
        <v>190.20977030525606</v>
      </c>
      <c r="P37" s="139">
        <v>219.47971930619843</v>
      </c>
      <c r="Q37" s="139">
        <v>194.98245988983578</v>
      </c>
      <c r="R37" s="139">
        <v>168.99781659601297</v>
      </c>
      <c r="S37" s="139">
        <v>164.81333204963499</v>
      </c>
      <c r="T37" s="139">
        <v>163.33215252338613</v>
      </c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</row>
    <row r="38" spans="1:46" x14ac:dyDescent="0.3">
      <c r="A38" s="143">
        <v>33</v>
      </c>
      <c r="B38" s="137">
        <f t="shared" si="8"/>
        <v>88.402386279118176</v>
      </c>
      <c r="C38" s="137">
        <f t="shared" si="9"/>
        <v>132.62321158174325</v>
      </c>
      <c r="D38" s="137">
        <f t="shared" si="10"/>
        <v>192.91080889593763</v>
      </c>
      <c r="E38" s="137">
        <f t="shared" si="3"/>
        <v>160.76005057050673</v>
      </c>
      <c r="F38" s="137">
        <f t="shared" si="5"/>
        <v>0.16715649016272099</v>
      </c>
      <c r="G38" s="137">
        <f t="shared" si="6"/>
        <v>1.8624760661528013</v>
      </c>
      <c r="H38" s="137">
        <f t="shared" si="7"/>
        <v>16.493856326225053</v>
      </c>
      <c r="I38" s="137">
        <f t="shared" si="4"/>
        <v>1.5746391270550133</v>
      </c>
      <c r="J38" s="139">
        <v>88.284188791404773</v>
      </c>
      <c r="K38" s="139">
        <v>88.520583766831578</v>
      </c>
      <c r="L38" s="139">
        <v>130.90424071104709</v>
      </c>
      <c r="M38" s="139">
        <v>132.36346895442244</v>
      </c>
      <c r="N38" s="139">
        <v>134.60192507976024</v>
      </c>
      <c r="O38" s="139">
        <v>180.80109126502381</v>
      </c>
      <c r="P38" s="139">
        <v>211.69607817943543</v>
      </c>
      <c r="Q38" s="139">
        <v>186.2352572433536</v>
      </c>
      <c r="R38" s="139">
        <v>162.37395700767988</v>
      </c>
      <c r="S38" s="139">
        <v>160.67833378887772</v>
      </c>
      <c r="T38" s="139">
        <v>159.2278609149626</v>
      </c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</row>
    <row r="39" spans="1:46" x14ac:dyDescent="0.3">
      <c r="A39" s="143">
        <v>34</v>
      </c>
      <c r="B39" s="137">
        <f t="shared" si="8"/>
        <v>88.352676730249343</v>
      </c>
      <c r="C39" s="137">
        <f t="shared" si="9"/>
        <v>133.15573410198121</v>
      </c>
      <c r="D39" s="137">
        <f t="shared" si="10"/>
        <v>194.36121791078997</v>
      </c>
      <c r="E39" s="137">
        <f t="shared" si="3"/>
        <v>164.30831146038705</v>
      </c>
      <c r="F39" s="137">
        <f t="shared" si="5"/>
        <v>0.16509282979033973</v>
      </c>
      <c r="G39" s="137">
        <f t="shared" si="6"/>
        <v>1.2169053685178874</v>
      </c>
      <c r="H39" s="137">
        <f t="shared" si="7"/>
        <v>15.901394832229068</v>
      </c>
      <c r="I39" s="137">
        <f t="shared" si="4"/>
        <v>1.3134426874099214</v>
      </c>
      <c r="J39" s="139">
        <v>88.235938470779317</v>
      </c>
      <c r="K39" s="139">
        <v>88.469414989719368</v>
      </c>
      <c r="L39" s="139">
        <v>132.31230017731025</v>
      </c>
      <c r="M39" s="139">
        <v>132.60414582598531</v>
      </c>
      <c r="N39" s="139">
        <v>134.55075630264804</v>
      </c>
      <c r="O39" s="139">
        <v>183.6800528006093</v>
      </c>
      <c r="P39" s="139">
        <v>212.63582116816914</v>
      </c>
      <c r="Q39" s="139">
        <v>186.76777976359153</v>
      </c>
      <c r="R39" s="139">
        <v>165.82493601466848</v>
      </c>
      <c r="S39" s="139">
        <v>163.5456214985162</v>
      </c>
      <c r="T39" s="139">
        <v>163.55437686797649</v>
      </c>
      <c r="V39" s="149"/>
      <c r="W39" s="149"/>
      <c r="X39" s="149">
        <f>'AMPTS_data (gas_gVS)'!W42-'AMPTS_data (gas_gVS)'!R42</f>
        <v>67.488858075653525</v>
      </c>
      <c r="Y39" s="149">
        <f>'AMPTS_data (gas_gVS)'!X42-'AMPTS_data (gas_gVS)'!R42</f>
        <v>75.327045020383821</v>
      </c>
      <c r="Z39" s="149">
        <f>'AMPTS_data (gas_gVS)'!Y42-'AMPTS_data (gas_gVS)'!R42</f>
        <v>92.873582562247449</v>
      </c>
      <c r="AA39" s="149">
        <f>'AMPTS_data (gas_gVS)'!Z42-'AMPTS_data (gas_gVS)'!R42</f>
        <v>86.170695076006183</v>
      </c>
      <c r="AB39" s="149">
        <f>'AMPTS_data (gas_gVS)'!AA42-'AMPTS_data (gas_gVS)'!R42</f>
        <v>65.906512469118624</v>
      </c>
      <c r="AC39" s="149">
        <f>'AMPTS_data (gas_gVS)'!AB42-'AMPTS_data (gas_gVS)'!R42</f>
        <v>74.302906933272581</v>
      </c>
      <c r="AD39" s="149">
        <f>'AMPTS_data (gas_gVS)'!AC42-'AMPTS_data (gas_gVS)'!R42</f>
        <v>79.605762494234213</v>
      </c>
      <c r="AE39" s="149">
        <f>'AMPTS_data (gas_gVS)'!AD42-'AMPTS_data (gas_gVS)'!R42</f>
        <v>68.839504094185912</v>
      </c>
      <c r="AF39" s="149">
        <f>'AMPTS_data (gas_gVS)'!AE42-'AMPTS_data (gas_gVS)'!R42</f>
        <v>75.48169760238406</v>
      </c>
      <c r="AH39" s="19">
        <v>18.5</v>
      </c>
      <c r="AI39" s="19">
        <v>37.1</v>
      </c>
      <c r="AJ39" s="19">
        <v>41.9</v>
      </c>
      <c r="AK39" s="19">
        <v>42.8</v>
      </c>
      <c r="AL39" s="19">
        <v>51.7</v>
      </c>
      <c r="AM39" s="19">
        <v>55.3</v>
      </c>
      <c r="AN39" s="19">
        <v>53.9</v>
      </c>
      <c r="AO39" s="19">
        <v>66.7</v>
      </c>
      <c r="AP39" s="19">
        <v>66.2</v>
      </c>
      <c r="AQ39" s="19">
        <v>66.400000000000006</v>
      </c>
      <c r="AR39" s="19">
        <v>62.5</v>
      </c>
      <c r="AS39" s="19">
        <v>63.7</v>
      </c>
      <c r="AT39" s="19">
        <v>62.9</v>
      </c>
    </row>
    <row r="40" spans="1:46" x14ac:dyDescent="0.3">
      <c r="A40" s="143">
        <v>35</v>
      </c>
      <c r="B40" s="137">
        <f t="shared" si="8"/>
        <v>91.214241146885101</v>
      </c>
      <c r="C40" s="137">
        <f t="shared" si="9"/>
        <v>153.43842448689</v>
      </c>
      <c r="D40" s="137">
        <f t="shared" si="10"/>
        <v>202.81981376915974</v>
      </c>
      <c r="E40" s="137">
        <f t="shared" si="3"/>
        <v>168.69416936196481</v>
      </c>
      <c r="F40" s="137">
        <f t="shared" si="5"/>
        <v>0.16715649016272099</v>
      </c>
      <c r="G40" s="137">
        <f t="shared" si="6"/>
        <v>4.8057907879801265</v>
      </c>
      <c r="H40" s="137">
        <f t="shared" si="7"/>
        <v>16.669049272355601</v>
      </c>
      <c r="I40" s="137">
        <f t="shared" si="4"/>
        <v>2.1799958326284066</v>
      </c>
      <c r="J40" s="139">
        <v>91.096043659171698</v>
      </c>
      <c r="K40" s="139">
        <v>91.332438634598503</v>
      </c>
      <c r="L40" s="139">
        <v>148.3155605338136</v>
      </c>
      <c r="M40" s="139">
        <v>154.15247350731499</v>
      </c>
      <c r="N40" s="139">
        <v>157.84723941954138</v>
      </c>
      <c r="O40" s="139">
        <v>192.39884576618292</v>
      </c>
      <c r="P40" s="139">
        <v>222.04492488145343</v>
      </c>
      <c r="Q40" s="139">
        <v>194.01567065984281</v>
      </c>
      <c r="R40" s="139">
        <v>171.02990737019428</v>
      </c>
      <c r="S40" s="139">
        <v>168.33909048941015</v>
      </c>
      <c r="T40" s="139">
        <v>166.71351022629003</v>
      </c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</row>
    <row r="41" spans="1:46" x14ac:dyDescent="0.3">
      <c r="A41" s="143">
        <v>36</v>
      </c>
      <c r="B41" s="137">
        <f t="shared" si="8"/>
        <v>87.844558441587679</v>
      </c>
      <c r="C41" s="137">
        <f t="shared" si="9"/>
        <v>145.88254640512216</v>
      </c>
      <c r="D41" s="137">
        <f t="shared" si="10"/>
        <v>194.28103318983983</v>
      </c>
      <c r="E41" s="137">
        <f t="shared" si="3"/>
        <v>161.67677526252143</v>
      </c>
      <c r="F41" s="137">
        <f t="shared" si="5"/>
        <v>2.1380872432593292</v>
      </c>
      <c r="G41" s="137">
        <f t="shared" si="6"/>
        <v>4.6102906178893486</v>
      </c>
      <c r="H41" s="137">
        <f t="shared" si="7"/>
        <v>16.364007334637638</v>
      </c>
      <c r="I41" s="137">
        <f t="shared" si="4"/>
        <v>2.8088767757637521</v>
      </c>
      <c r="J41" s="139">
        <v>86.332702453110556</v>
      </c>
      <c r="K41" s="139">
        <v>89.356414430064802</v>
      </c>
      <c r="L41" s="139">
        <v>140.96808119813417</v>
      </c>
      <c r="M41" s="139">
        <v>146.56754782212352</v>
      </c>
      <c r="N41" s="139">
        <v>150.11201019510875</v>
      </c>
      <c r="O41" s="139">
        <v>183.26925180906164</v>
      </c>
      <c r="P41" s="139">
        <v>213.08490264260234</v>
      </c>
      <c r="Q41" s="139">
        <v>186.48894511785551</v>
      </c>
      <c r="R41" s="139">
        <v>164.71821888378494</v>
      </c>
      <c r="S41" s="139">
        <v>161.13176051111978</v>
      </c>
      <c r="T41" s="139">
        <v>159.18034639265952</v>
      </c>
      <c r="V41" s="149">
        <f>'AMPTS_data (gas_gVS)'!U44-'AMPTS_data (gas_gVS)'!Q44</f>
        <v>46.255625930121226</v>
      </c>
      <c r="W41" s="149">
        <f>'AMPTS_data (gas_gVS)'!V44-'AMPTS_data (gas_gVS)'!Q44</f>
        <v>50.140437883179111</v>
      </c>
      <c r="X41" s="149">
        <f>'AMPTS_data (gas_gVS)'!W44-'AMPTS_data (gas_gVS)'!R44</f>
        <v>92.478125415694919</v>
      </c>
      <c r="Y41" s="149">
        <f>'AMPTS_data (gas_gVS)'!X44-'AMPTS_data (gas_gVS)'!R44</f>
        <v>101.8803466091009</v>
      </c>
      <c r="Z41" s="149">
        <f>'AMPTS_data (gas_gVS)'!Y44-'AMPTS_data (gas_gVS)'!R44</f>
        <v>98.845850059428855</v>
      </c>
      <c r="AA41" s="149">
        <f>'AMPTS_data (gas_gVS)'!Z44-'AMPTS_data (gas_gVS)'!R44</f>
        <v>135.79874051965254</v>
      </c>
      <c r="AB41" s="149">
        <f>'AMPTS_data (gas_gVS)'!AA44-'AMPTS_data (gas_gVS)'!R44</f>
        <v>135.52199808069508</v>
      </c>
      <c r="AC41" s="149">
        <f>'AMPTS_data (gas_gVS)'!AB44-'AMPTS_data (gas_gVS)'!R44</f>
        <v>138.49226594845666</v>
      </c>
      <c r="AD41" s="149">
        <f>'AMPTS_data (gas_gVS)'!AC44-'AMPTS_data (gas_gVS)'!R44</f>
        <v>120.90710461928509</v>
      </c>
      <c r="AE41" s="149">
        <f>'AMPTS_data (gas_gVS)'!AD44-'AMPTS_data (gas_gVS)'!R44</f>
        <v>123.8761881998557</v>
      </c>
      <c r="AF41" s="149">
        <f>'AMPTS_data (gas_gVS)'!AE44-'AMPTS_data (gas_gVS)'!R44</f>
        <v>121.28679325212458</v>
      </c>
      <c r="AH41" s="19">
        <v>0</v>
      </c>
      <c r="AI41" s="19">
        <v>0</v>
      </c>
      <c r="AJ41" s="19">
        <v>41.6</v>
      </c>
      <c r="AK41" s="19">
        <v>43.9</v>
      </c>
      <c r="AL41" s="19">
        <v>53.8</v>
      </c>
      <c r="AM41" s="19">
        <v>57.4</v>
      </c>
      <c r="AN41" s="19">
        <v>54.6</v>
      </c>
      <c r="AO41" s="19">
        <v>63.4</v>
      </c>
      <c r="AP41" s="19">
        <v>63.6</v>
      </c>
      <c r="AQ41" s="19">
        <v>63.7</v>
      </c>
      <c r="AR41" s="19">
        <v>61.8</v>
      </c>
      <c r="AS41" s="19">
        <v>64.5</v>
      </c>
      <c r="AT41" s="19">
        <v>63.8</v>
      </c>
    </row>
    <row r="42" spans="1:46" x14ac:dyDescent="0.3">
      <c r="A42" s="143">
        <v>37</v>
      </c>
      <c r="B42" s="137">
        <f t="shared" si="8"/>
        <v>90.571550601290753</v>
      </c>
      <c r="C42" s="137">
        <f t="shared" si="9"/>
        <v>152.34829896874155</v>
      </c>
      <c r="D42" s="137">
        <f t="shared" si="10"/>
        <v>205.90941561351528</v>
      </c>
      <c r="E42" s="137">
        <f t="shared" si="3"/>
        <v>169.16909670720554</v>
      </c>
      <c r="F42" s="137">
        <f t="shared" si="5"/>
        <v>2.1400669536697601</v>
      </c>
      <c r="G42" s="137">
        <f t="shared" si="6"/>
        <v>3.1793746508057792</v>
      </c>
      <c r="H42" s="137">
        <f t="shared" si="7"/>
        <v>20.928733915192804</v>
      </c>
      <c r="I42" s="137">
        <f t="shared" si="4"/>
        <v>2.0847061901608472</v>
      </c>
      <c r="J42" s="139">
        <v>89.058294746157628</v>
      </c>
      <c r="K42" s="139">
        <v>92.084806456423877</v>
      </c>
      <c r="L42" s="139">
        <v>149.30032263641669</v>
      </c>
      <c r="M42" s="139">
        <v>152.10005594841135</v>
      </c>
      <c r="N42" s="139">
        <v>155.64451832139659</v>
      </c>
      <c r="O42" s="139">
        <v>191.82827164561573</v>
      </c>
      <c r="P42" s="139">
        <v>229.95889531399425</v>
      </c>
      <c r="Q42" s="139">
        <v>195.94107988093589</v>
      </c>
      <c r="R42" s="139">
        <v>171.09064700367122</v>
      </c>
      <c r="S42" s="139">
        <v>169.4640019494023</v>
      </c>
      <c r="T42" s="139">
        <v>166.9526411685431</v>
      </c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</row>
    <row r="43" spans="1:46" x14ac:dyDescent="0.3">
      <c r="A43" s="143">
        <v>38</v>
      </c>
      <c r="B43" s="137">
        <f t="shared" si="8"/>
        <v>87.349868879669259</v>
      </c>
      <c r="C43" s="137">
        <f t="shared" si="9"/>
        <v>146.00593550776287</v>
      </c>
      <c r="D43" s="137">
        <f t="shared" si="10"/>
        <v>197.76618592820952</v>
      </c>
      <c r="E43" s="137">
        <f t="shared" si="3"/>
        <v>163.96901453146401</v>
      </c>
      <c r="F43" s="137">
        <f t="shared" si="5"/>
        <v>0.31007875440314325</v>
      </c>
      <c r="G43" s="137">
        <f t="shared" si="6"/>
        <v>2.0799007257464175</v>
      </c>
      <c r="H43" s="137">
        <f t="shared" si="7"/>
        <v>20.793765690766584</v>
      </c>
      <c r="I43" s="137">
        <f t="shared" si="4"/>
        <v>2.4217548847526151</v>
      </c>
      <c r="J43" s="139">
        <v>87.130610089728918</v>
      </c>
      <c r="K43" s="139">
        <v>87.5691276696096</v>
      </c>
      <c r="L43" s="139">
        <v>144.82669089111033</v>
      </c>
      <c r="M43" s="139">
        <v>144.78364622069259</v>
      </c>
      <c r="N43" s="139">
        <v>148.40746941148569</v>
      </c>
      <c r="O43" s="139">
        <v>184.12647498250263</v>
      </c>
      <c r="P43" s="139">
        <v>221.69888469464436</v>
      </c>
      <c r="Q43" s="139">
        <v>187.47319810748152</v>
      </c>
      <c r="R43" s="139">
        <v>165.71949779511857</v>
      </c>
      <c r="S43" s="139">
        <v>164.98235781421485</v>
      </c>
      <c r="T43" s="139">
        <v>161.20518798505859</v>
      </c>
      <c r="V43" s="149">
        <f>'AMPTS_data (gas_gVS)'!U46-'AMPTS_data (gas_gVS)'!Q46</f>
        <v>46.603738282468662</v>
      </c>
      <c r="W43" s="149">
        <f>'AMPTS_data (gas_gVS)'!V46-'AMPTS_data (gas_gVS)'!Q46</f>
        <v>46.78572307811914</v>
      </c>
      <c r="X43" s="149">
        <f>'AMPTS_data (gas_gVS)'!W46-'AMPTS_data (gas_gVS)'!R46</f>
        <v>91.723457746447892</v>
      </c>
      <c r="Y43" s="149">
        <f>'AMPTS_data (gas_gVS)'!X46-'AMPTS_data (gas_gVS)'!R46</f>
        <v>101.90959159877116</v>
      </c>
      <c r="Z43" s="149">
        <f>'AMPTS_data (gas_gVS)'!Y46-'AMPTS_data (gas_gVS)'!R46</f>
        <v>98.439147329844076</v>
      </c>
      <c r="AA43" s="149">
        <f>'AMPTS_data (gas_gVS)'!Z46-'AMPTS_data (gas_gVS)'!R46</f>
        <v>139.3330585066544</v>
      </c>
      <c r="AB43" s="149">
        <f>'AMPTS_data (gas_gVS)'!AA46-'AMPTS_data (gas_gVS)'!R46</f>
        <v>139.22689958823665</v>
      </c>
      <c r="AC43" s="149">
        <f>'AMPTS_data (gas_gVS)'!AB46-'AMPTS_data (gas_gVS)'!R46</f>
        <v>137.5618026024674</v>
      </c>
      <c r="AD43" s="149">
        <f>'AMPTS_data (gas_gVS)'!AC46-'AMPTS_data (gas_gVS)'!R46</f>
        <v>134.11989156944344</v>
      </c>
      <c r="AE43" s="149">
        <f>'AMPTS_data (gas_gVS)'!AD46-'AMPTS_data (gas_gVS)'!R46</f>
        <v>127.92785654343041</v>
      </c>
      <c r="AF43" s="149">
        <f>'AMPTS_data (gas_gVS)'!AE46-'AMPTS_data (gas_gVS)'!R46</f>
        <v>128.35160980135782</v>
      </c>
      <c r="AH43" s="19">
        <v>0</v>
      </c>
      <c r="AI43" s="19">
        <v>0</v>
      </c>
      <c r="AJ43" s="19">
        <v>41.5</v>
      </c>
      <c r="AK43" s="19">
        <v>41.5</v>
      </c>
      <c r="AL43" s="19">
        <v>52.1</v>
      </c>
      <c r="AM43" s="19">
        <v>57.9</v>
      </c>
      <c r="AN43" s="19">
        <v>54.8</v>
      </c>
      <c r="AO43" s="19">
        <v>64.7</v>
      </c>
      <c r="AP43" s="19">
        <v>62.8</v>
      </c>
      <c r="AQ43" s="19">
        <v>62.9</v>
      </c>
      <c r="AR43" s="19">
        <v>68.099999999999994</v>
      </c>
      <c r="AS43" s="19">
        <v>65.2</v>
      </c>
      <c r="AT43" s="19">
        <v>66.7</v>
      </c>
    </row>
    <row r="44" spans="1:46" x14ac:dyDescent="0.3">
      <c r="A44" s="143">
        <v>39</v>
      </c>
      <c r="B44" s="137">
        <f t="shared" si="8"/>
        <v>91.260869455622696</v>
      </c>
      <c r="C44" s="137">
        <f t="shared" si="9"/>
        <v>149.95773884421644</v>
      </c>
      <c r="D44" s="137">
        <f t="shared" si="10"/>
        <v>208.77530125267344</v>
      </c>
      <c r="E44" s="137">
        <f t="shared" si="3"/>
        <v>173.16060972730983</v>
      </c>
      <c r="F44" s="137">
        <f t="shared" si="5"/>
        <v>1.5941472158885435</v>
      </c>
      <c r="G44" s="137">
        <f t="shared" si="6"/>
        <v>3.3918553315599942</v>
      </c>
      <c r="H44" s="137">
        <f t="shared" si="7"/>
        <v>20.60283658308283</v>
      </c>
      <c r="I44" s="137">
        <f t="shared" si="4"/>
        <v>0.68657458109738922</v>
      </c>
      <c r="J44" s="139">
        <v>92.388101762187148</v>
      </c>
      <c r="K44" s="139">
        <v>90.133637149058259</v>
      </c>
      <c r="L44" s="139">
        <v>146.17518843125796</v>
      </c>
      <c r="M44" s="139">
        <v>152.72873950235814</v>
      </c>
      <c r="N44" s="139">
        <v>150.96928859903321</v>
      </c>
      <c r="O44" s="139">
        <v>195.81645459051111</v>
      </c>
      <c r="P44" s="139">
        <v>232.53269018040805</v>
      </c>
      <c r="Q44" s="139">
        <v>197.97675898710122</v>
      </c>
      <c r="R44" s="139">
        <v>173.66459107678412</v>
      </c>
      <c r="S44" s="139">
        <v>173.43860655709102</v>
      </c>
      <c r="T44" s="139">
        <v>172.3786315480543</v>
      </c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</row>
    <row r="45" spans="1:46" x14ac:dyDescent="0.3">
      <c r="A45" s="143">
        <v>40</v>
      </c>
      <c r="B45" s="137">
        <f t="shared" si="8"/>
        <v>88.060809919382763</v>
      </c>
      <c r="C45" s="137">
        <f t="shared" si="9"/>
        <v>143.04002577919599</v>
      </c>
      <c r="D45" s="137">
        <f t="shared" si="10"/>
        <v>201.07148372041706</v>
      </c>
      <c r="E45" s="137">
        <f t="shared" si="3"/>
        <v>165.8213823263599</v>
      </c>
      <c r="F45" s="137">
        <f t="shared" si="5"/>
        <v>0.29658301798600339</v>
      </c>
      <c r="G45" s="137">
        <f t="shared" si="6"/>
        <v>3.2426061425718169</v>
      </c>
      <c r="H45" s="137">
        <f t="shared" si="7"/>
        <v>20.407926302084128</v>
      </c>
      <c r="I45" s="137">
        <f t="shared" si="4"/>
        <v>1.2689262484050323</v>
      </c>
      <c r="J45" s="139">
        <v>87.851094056180088</v>
      </c>
      <c r="K45" s="139">
        <v>88.270525782585437</v>
      </c>
      <c r="L45" s="139">
        <v>139.42566349486358</v>
      </c>
      <c r="M45" s="139">
        <v>145.69383762836557</v>
      </c>
      <c r="N45" s="139">
        <v>144.00057621435883</v>
      </c>
      <c r="O45" s="139">
        <v>189.00145792208195</v>
      </c>
      <c r="P45" s="139">
        <v>224.63416942209724</v>
      </c>
      <c r="Q45" s="139">
        <v>189.57882381707199</v>
      </c>
      <c r="R45" s="139">
        <v>167.13663736965563</v>
      </c>
      <c r="S45" s="139">
        <v>165.72299710658581</v>
      </c>
      <c r="T45" s="139">
        <v>164.60451250283822</v>
      </c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</row>
    <row r="46" spans="1:46" x14ac:dyDescent="0.3">
      <c r="A46" s="143">
        <v>41</v>
      </c>
      <c r="B46" s="137">
        <f t="shared" si="8"/>
        <v>89.624951676846678</v>
      </c>
      <c r="C46" s="137">
        <f t="shared" si="9"/>
        <v>144.15539284997109</v>
      </c>
      <c r="D46" s="137">
        <f t="shared" si="10"/>
        <v>203.55809114365664</v>
      </c>
      <c r="E46" s="137">
        <f t="shared" si="3"/>
        <v>169.29885769995678</v>
      </c>
      <c r="F46" s="137">
        <f t="shared" si="5"/>
        <v>1.7941441828782374</v>
      </c>
      <c r="G46" s="137">
        <f t="shared" si="6"/>
        <v>1.8214819853160262</v>
      </c>
      <c r="H46" s="137">
        <f t="shared" si="7"/>
        <v>18.754131737899069</v>
      </c>
      <c r="I46" s="137">
        <f t="shared" si="4"/>
        <v>1.9354096753340755</v>
      </c>
      <c r="J46" s="139">
        <v>88.356300158707086</v>
      </c>
      <c r="K46" s="139">
        <v>90.893603194986284</v>
      </c>
      <c r="L46" s="139">
        <v>142.29470395669969</v>
      </c>
      <c r="M46" s="139">
        <v>145.93495708834104</v>
      </c>
      <c r="N46" s="139">
        <v>144.23651750487252</v>
      </c>
      <c r="O46" s="139">
        <v>192.98380481820377</v>
      </c>
      <c r="P46" s="139">
        <v>225.21153531708731</v>
      </c>
      <c r="Q46" s="139">
        <v>192.47893329567884</v>
      </c>
      <c r="R46" s="139">
        <v>171.04390080858147</v>
      </c>
      <c r="S46" s="139">
        <v>169.63543871497342</v>
      </c>
      <c r="T46" s="139">
        <v>167.21723357631549</v>
      </c>
      <c r="V46" s="149">
        <f>'AMPTS_data (gas_gVS)'!U49-'AMPTS_data (gas_gVS)'!Q49</f>
        <v>43.117444401307061</v>
      </c>
      <c r="W46" s="149">
        <f>'AMPTS_data (gas_gVS)'!V49-'AMPTS_data (gas_gVS)'!Q49</f>
        <v>44.631261530784776</v>
      </c>
      <c r="X46" s="149">
        <f>'AMPTS_data (gas_gVS)'!W49-'AMPTS_data (gas_gVS)'!R49</f>
        <v>80.260096440165228</v>
      </c>
      <c r="Y46" s="149">
        <f>'AMPTS_data (gas_gVS)'!X49-'AMPTS_data (gas_gVS)'!R49</f>
        <v>91.02462528425751</v>
      </c>
      <c r="Z46" s="149">
        <f>'AMPTS_data (gas_gVS)'!Y49-'AMPTS_data (gas_gVS)'!R49</f>
        <v>82.497109662100769</v>
      </c>
      <c r="AA46" s="149">
        <f>'AMPTS_data (gas_gVS)'!Z49-'AMPTS_data (gas_gVS)'!R49</f>
        <v>131.22595492489384</v>
      </c>
      <c r="AB46" s="149">
        <f>'AMPTS_data (gas_gVS)'!AA49-'AMPTS_data (gas_gVS)'!R49</f>
        <v>128.89088011877558</v>
      </c>
      <c r="AC46" s="149">
        <f>'AMPTS_data (gas_gVS)'!AB49-'AMPTS_data (gas_gVS)'!R49</f>
        <v>127.77119417971285</v>
      </c>
      <c r="AD46" s="149">
        <f>'AMPTS_data (gas_gVS)'!AC49-'AMPTS_data (gas_gVS)'!R49</f>
        <v>116.43426271605962</v>
      </c>
      <c r="AE46" s="149">
        <f>'AMPTS_data (gas_gVS)'!AD49-'AMPTS_data (gas_gVS)'!R49</f>
        <v>119.58235155303528</v>
      </c>
      <c r="AF46" s="149">
        <f>'AMPTS_data (gas_gVS)'!AE49-'AMPTS_data (gas_gVS)'!R49</f>
        <v>112.06165072109775</v>
      </c>
      <c r="AH46" s="19">
        <v>15.4</v>
      </c>
      <c r="AI46" s="19">
        <v>31.05</v>
      </c>
      <c r="AJ46" s="19">
        <v>41.3</v>
      </c>
      <c r="AK46" s="19">
        <v>41.7</v>
      </c>
      <c r="AL46" s="19">
        <v>51.8</v>
      </c>
      <c r="AM46" s="19">
        <v>56.8</v>
      </c>
      <c r="AN46" s="19">
        <v>52.5</v>
      </c>
      <c r="AO46" s="19">
        <v>62.8</v>
      </c>
      <c r="AP46" s="19">
        <v>61.6</v>
      </c>
      <c r="AQ46" s="19">
        <v>61.4</v>
      </c>
      <c r="AR46" s="19">
        <v>62.3</v>
      </c>
      <c r="AS46" s="19">
        <v>64.3</v>
      </c>
      <c r="AT46" s="19">
        <v>61.3</v>
      </c>
    </row>
    <row r="47" spans="1:46" s="154" customFormat="1" x14ac:dyDescent="0.3">
      <c r="A47" s="151">
        <v>42</v>
      </c>
      <c r="B47" s="152">
        <f t="shared" si="8"/>
        <v>90.412368015041466</v>
      </c>
      <c r="C47" s="152">
        <f t="shared" si="9"/>
        <v>155.36746649064986</v>
      </c>
      <c r="D47" s="152">
        <f t="shared" si="10"/>
        <v>215.63792561213154</v>
      </c>
      <c r="E47" s="152">
        <f t="shared" si="3"/>
        <v>182.14636986231892</v>
      </c>
      <c r="F47" s="137">
        <f t="shared" si="5"/>
        <v>0.70301159818903347</v>
      </c>
      <c r="G47" s="137">
        <f t="shared" si="6"/>
        <v>0.85459146682883558</v>
      </c>
      <c r="H47" s="137">
        <f t="shared" si="7"/>
        <v>16.239097402948335</v>
      </c>
      <c r="I47" s="137">
        <f t="shared" si="4"/>
        <v>2.4670137480708396</v>
      </c>
      <c r="J47" s="153">
        <v>89.915263746709201</v>
      </c>
      <c r="K47" s="153">
        <v>90.909472283373717</v>
      </c>
      <c r="L47" s="153">
        <v>155.25699887546492</v>
      </c>
      <c r="M47" s="153">
        <v>156.27192008997659</v>
      </c>
      <c r="N47" s="153">
        <v>154.57348050650808</v>
      </c>
      <c r="O47" s="153">
        <v>204.59459750744074</v>
      </c>
      <c r="P47" s="153">
        <v>234.28368821415086</v>
      </c>
      <c r="Q47" s="153">
        <v>208.03549111480302</v>
      </c>
      <c r="R47" s="153">
        <v>181.39380923387151</v>
      </c>
      <c r="S47" s="153">
        <v>184.90201904423711</v>
      </c>
      <c r="T47" s="153">
        <v>180.14328130884817</v>
      </c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</row>
    <row r="48" spans="1:46" x14ac:dyDescent="0.3">
      <c r="A48" s="143">
        <v>43</v>
      </c>
      <c r="B48" s="137">
        <f t="shared" si="8"/>
        <v>87.963400286045072</v>
      </c>
      <c r="C48" s="137">
        <f t="shared" si="9"/>
        <v>148.57436074432118</v>
      </c>
      <c r="D48" s="137">
        <f t="shared" si="10"/>
        <v>208.11575082977183</v>
      </c>
      <c r="E48" s="137">
        <f t="shared" si="3"/>
        <v>176.92251190206488</v>
      </c>
      <c r="F48" s="137">
        <f t="shared" si="5"/>
        <v>1.7502692155972015</v>
      </c>
      <c r="G48" s="137">
        <f t="shared" si="6"/>
        <v>0.82265099459310109</v>
      </c>
      <c r="H48" s="137">
        <f t="shared" si="7"/>
        <v>17.528555085189215</v>
      </c>
      <c r="I48" s="137">
        <f t="shared" si="4"/>
        <v>2.5002879707989463</v>
      </c>
      <c r="J48" s="139">
        <v>86.725773054794232</v>
      </c>
      <c r="K48" s="139">
        <v>89.201027517295913</v>
      </c>
      <c r="L48" s="139">
        <v>148.49368208744528</v>
      </c>
      <c r="M48" s="139">
        <v>149.43437859184363</v>
      </c>
      <c r="N48" s="139">
        <v>147.79502155367464</v>
      </c>
      <c r="O48" s="139">
        <v>196.69127805285123</v>
      </c>
      <c r="P48" s="139">
        <v>228.29731027432436</v>
      </c>
      <c r="Q48" s="139">
        <v>199.35866416213983</v>
      </c>
      <c r="R48" s="139">
        <v>176.89922321760582</v>
      </c>
      <c r="S48" s="139">
        <v>179.43436286871645</v>
      </c>
      <c r="T48" s="139">
        <v>174.43394961987229</v>
      </c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</row>
    <row r="49" spans="1:45" x14ac:dyDescent="0.3">
      <c r="A49" s="143">
        <v>44</v>
      </c>
      <c r="B49" s="137">
        <f t="shared" si="8"/>
        <v>89.510702353662651</v>
      </c>
      <c r="C49" s="137">
        <f t="shared" si="9"/>
        <v>154.38473967603571</v>
      </c>
      <c r="D49" s="137">
        <f t="shared" si="10"/>
        <v>218.14919382365929</v>
      </c>
      <c r="E49" s="137">
        <f t="shared" si="3"/>
        <v>182.69130389724538</v>
      </c>
      <c r="F49" s="137">
        <f t="shared" si="5"/>
        <v>0.41463030813039364</v>
      </c>
      <c r="G49" s="137">
        <f t="shared" si="6"/>
        <v>2.206034074303489</v>
      </c>
      <c r="H49" s="137">
        <f t="shared" si="7"/>
        <v>19.603957167884271</v>
      </c>
      <c r="I49" s="137">
        <f t="shared" si="4"/>
        <v>1.99646352120158</v>
      </c>
      <c r="J49" s="139">
        <v>89.80389025622712</v>
      </c>
      <c r="K49" s="139">
        <v>89.217514451098182</v>
      </c>
      <c r="L49" s="139">
        <v>153.49561097293952</v>
      </c>
      <c r="M49" s="139">
        <v>156.89659064268727</v>
      </c>
      <c r="N49" s="139">
        <v>152.76201741248036</v>
      </c>
      <c r="O49" s="139">
        <v>206.80091448344723</v>
      </c>
      <c r="P49" s="139">
        <v>240.78586731547452</v>
      </c>
      <c r="Q49" s="139">
        <v>206.86079967205615</v>
      </c>
      <c r="R49" s="139">
        <v>183.62534649179827</v>
      </c>
      <c r="S49" s="139">
        <v>184.04953324444477</v>
      </c>
      <c r="T49" s="139">
        <v>180.39903195549317</v>
      </c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</row>
    <row r="50" spans="1:45" x14ac:dyDescent="0.3">
      <c r="A50" s="143">
        <v>45</v>
      </c>
      <c r="B50" s="137">
        <f t="shared" si="8"/>
        <v>86.953005461388841</v>
      </c>
      <c r="C50" s="137">
        <f t="shared" si="9"/>
        <v>147.86350897201294</v>
      </c>
      <c r="D50" s="137">
        <f t="shared" si="10"/>
        <v>210.36317359853092</v>
      </c>
      <c r="E50" s="137">
        <f t="shared" si="3"/>
        <v>176.30340501351256</v>
      </c>
      <c r="F50" s="137">
        <f t="shared" si="5"/>
        <v>0.93305425063561798</v>
      </c>
      <c r="G50" s="137">
        <f t="shared" si="6"/>
        <v>2.1221364236304785</v>
      </c>
      <c r="H50" s="137">
        <f t="shared" si="7"/>
        <v>21.148702188166862</v>
      </c>
      <c r="I50" s="137">
        <f t="shared" si="4"/>
        <v>1.3320346765288733</v>
      </c>
      <c r="J50" s="139">
        <v>86.293236473549456</v>
      </c>
      <c r="K50" s="139">
        <v>87.612774449228212</v>
      </c>
      <c r="L50" s="139">
        <v>147.02796211515067</v>
      </c>
      <c r="M50" s="139">
        <v>150.27624081805328</v>
      </c>
      <c r="N50" s="139">
        <v>146.28632398283486</v>
      </c>
      <c r="O50" s="139">
        <v>198.43456109829984</v>
      </c>
      <c r="P50" s="139">
        <v>234.78144303025792</v>
      </c>
      <c r="Q50" s="139">
        <v>197.87351666703495</v>
      </c>
      <c r="R50" s="139">
        <v>177.52421843261678</v>
      </c>
      <c r="S50" s="139">
        <v>176.50326204267554</v>
      </c>
      <c r="T50" s="139">
        <v>174.88273456524527</v>
      </c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</row>
    <row r="51" spans="1:45" x14ac:dyDescent="0.3">
      <c r="A51" s="143">
        <v>46</v>
      </c>
      <c r="B51" s="137">
        <f t="shared" si="8"/>
        <v>90.721600157297786</v>
      </c>
      <c r="C51" s="137">
        <f t="shared" si="9"/>
        <v>150.71308238924055</v>
      </c>
      <c r="D51" s="137">
        <f t="shared" si="10"/>
        <v>217.09102836433445</v>
      </c>
      <c r="E51" s="137">
        <f t="shared" si="3"/>
        <v>190.16919419484654</v>
      </c>
      <c r="F51" s="137">
        <f t="shared" si="5"/>
        <v>1.0079710152851862</v>
      </c>
      <c r="G51" s="137">
        <f t="shared" si="6"/>
        <v>1.9966725523749393</v>
      </c>
      <c r="H51" s="137">
        <f t="shared" si="7"/>
        <v>19.500310147155268</v>
      </c>
      <c r="I51" s="137">
        <f t="shared" si="4"/>
        <v>1.9420321592993735</v>
      </c>
      <c r="J51" s="139">
        <v>91.434343297445437</v>
      </c>
      <c r="K51" s="139">
        <v>90.008857017150149</v>
      </c>
      <c r="L51" s="139">
        <v>150.8085963911297</v>
      </c>
      <c r="M51" s="139">
        <v>152.66028380590515</v>
      </c>
      <c r="N51" s="139">
        <v>148.67036697068676</v>
      </c>
      <c r="O51" s="139">
        <v>205.63684403019036</v>
      </c>
      <c r="P51" s="139">
        <v>239.60690672233861</v>
      </c>
      <c r="Q51" s="139">
        <v>206.02933434047438</v>
      </c>
      <c r="R51" s="139">
        <v>190.51272354617896</v>
      </c>
      <c r="S51" s="139">
        <v>191.91653858234812</v>
      </c>
      <c r="T51" s="139">
        <v>188.07832045601251</v>
      </c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H51" s="19"/>
      <c r="AI51" s="19"/>
      <c r="AJ51" s="19"/>
      <c r="AK51" s="19"/>
      <c r="AM51" s="19"/>
      <c r="AN51" s="19"/>
      <c r="AO51" s="19"/>
      <c r="AP51" s="19"/>
      <c r="AQ51" s="19"/>
      <c r="AR51" s="19"/>
      <c r="AS51" s="19"/>
    </row>
    <row r="52" spans="1:45" x14ac:dyDescent="0.3">
      <c r="A52" s="143">
        <v>47</v>
      </c>
      <c r="B52" s="137">
        <f t="shared" si="8"/>
        <v>90.379920019356319</v>
      </c>
      <c r="C52" s="137">
        <f t="shared" si="9"/>
        <v>144.69848505824226</v>
      </c>
      <c r="D52" s="137">
        <f t="shared" si="10"/>
        <v>209.35348399445107</v>
      </c>
      <c r="E52" s="137">
        <f t="shared" si="3"/>
        <v>185.05736970059533</v>
      </c>
      <c r="F52" s="137">
        <f t="shared" si="5"/>
        <v>0.50339959357386954</v>
      </c>
      <c r="G52" s="137">
        <f t="shared" si="6"/>
        <v>1.7928646067582672</v>
      </c>
      <c r="H52" s="137">
        <f t="shared" si="7"/>
        <v>20.002859079951211</v>
      </c>
      <c r="I52" s="137">
        <f t="shared" si="4"/>
        <v>1.0112113885493603</v>
      </c>
      <c r="J52" s="139">
        <v>90.023962753093684</v>
      </c>
      <c r="K52" s="139">
        <v>90.735877285618955</v>
      </c>
      <c r="L52" s="139">
        <v>142.82641350974987</v>
      </c>
      <c r="M52" s="139">
        <v>146.39994528085711</v>
      </c>
      <c r="N52" s="139">
        <v>144.86909638411976</v>
      </c>
      <c r="O52" s="139">
        <v>197.58566956219195</v>
      </c>
      <c r="P52" s="139">
        <v>232.44940094182124</v>
      </c>
      <c r="Q52" s="139">
        <v>198.02538147933996</v>
      </c>
      <c r="R52" s="139">
        <v>185.77626378736102</v>
      </c>
      <c r="S52" s="139">
        <v>185.49475509966311</v>
      </c>
      <c r="T52" s="139">
        <v>183.90109021476178</v>
      </c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</row>
    <row r="53" spans="1:45" x14ac:dyDescent="0.3">
      <c r="A53" s="143">
        <v>48</v>
      </c>
      <c r="B53" s="137">
        <f t="shared" si="8"/>
        <v>92.731014963357595</v>
      </c>
      <c r="C53" s="137">
        <f t="shared" si="9"/>
        <v>146.41570530890604</v>
      </c>
      <c r="D53" s="137">
        <f t="shared" si="10"/>
        <v>226.09682571625885</v>
      </c>
      <c r="E53" s="137">
        <f t="shared" si="3"/>
        <v>188.45200948704579</v>
      </c>
      <c r="F53" s="137">
        <f t="shared" si="5"/>
        <v>2.8394369232303931</v>
      </c>
      <c r="G53" s="137">
        <f t="shared" si="6"/>
        <v>2.0259849678775042</v>
      </c>
      <c r="H53" s="137">
        <f t="shared" si="7"/>
        <v>20.825399085417775</v>
      </c>
      <c r="I53" s="137">
        <f t="shared" si="4"/>
        <v>2.3374398748955199</v>
      </c>
      <c r="J53" s="139">
        <v>94.738800066525272</v>
      </c>
      <c r="K53" s="139">
        <v>90.723229860189917</v>
      </c>
      <c r="L53" s="139">
        <v>145.6952602100869</v>
      </c>
      <c r="M53" s="139">
        <v>148.70344808771821</v>
      </c>
      <c r="N53" s="139">
        <v>144.84840762891304</v>
      </c>
      <c r="O53" s="139">
        <v>213.852933886101</v>
      </c>
      <c r="P53" s="139">
        <v>250.14257094134635</v>
      </c>
      <c r="Q53" s="139">
        <v>214.29497232132911</v>
      </c>
      <c r="R53" s="139">
        <v>187.62609556859326</v>
      </c>
      <c r="S53" s="139">
        <v>186.63965190261055</v>
      </c>
      <c r="T53" s="139">
        <v>191.09028098993355</v>
      </c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H53" s="19"/>
      <c r="AI53" s="19"/>
      <c r="AJ53" s="19"/>
      <c r="AK53" s="19"/>
      <c r="AM53" s="19"/>
      <c r="AN53" s="19"/>
      <c r="AO53" s="19"/>
      <c r="AP53" s="19"/>
      <c r="AQ53" s="19"/>
      <c r="AR53" s="19"/>
      <c r="AS53" s="19"/>
    </row>
    <row r="54" spans="1:45" x14ac:dyDescent="0.3">
      <c r="A54" s="143">
        <v>49</v>
      </c>
      <c r="B54" s="137">
        <f t="shared" si="8"/>
        <v>96.205818140070335</v>
      </c>
      <c r="C54" s="137">
        <f t="shared" si="9"/>
        <v>151.04678797145232</v>
      </c>
      <c r="D54" s="137">
        <f t="shared" si="10"/>
        <v>244.69821222240952</v>
      </c>
      <c r="E54" s="137">
        <f t="shared" si="3"/>
        <v>191.01249105826037</v>
      </c>
      <c r="F54" s="137">
        <f t="shared" si="5"/>
        <v>1.1943402122046607</v>
      </c>
      <c r="G54" s="137">
        <f t="shared" si="6"/>
        <v>2.0247476243918032</v>
      </c>
      <c r="H54" s="137">
        <f t="shared" si="7"/>
        <v>14.459780265281086</v>
      </c>
      <c r="I54" s="137">
        <f t="shared" si="4"/>
        <v>1.7241162934865202</v>
      </c>
      <c r="J54" s="139">
        <v>97.05034420316403</v>
      </c>
      <c r="K54" s="139">
        <v>95.361292076976639</v>
      </c>
      <c r="L54" s="139">
        <v>150.33099590879348</v>
      </c>
      <c r="M54" s="139">
        <v>153.33220423218432</v>
      </c>
      <c r="N54" s="139">
        <v>149.47716377337915</v>
      </c>
      <c r="O54" s="139">
        <v>244.07338891219445</v>
      </c>
      <c r="P54" s="139">
        <v>259.46027585233884</v>
      </c>
      <c r="Q54" s="139">
        <v>230.56097190269526</v>
      </c>
      <c r="R54" s="139">
        <v>192.24321912265864</v>
      </c>
      <c r="S54" s="139">
        <v>189.04193024437507</v>
      </c>
      <c r="T54" s="139">
        <v>191.75232380774742</v>
      </c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K54" s="19"/>
      <c r="AM54" s="19"/>
      <c r="AO54" s="19"/>
      <c r="AQ54" s="19"/>
      <c r="AS54" s="19"/>
    </row>
    <row r="55" spans="1:45" x14ac:dyDescent="0.3">
      <c r="A55" s="143">
        <v>50</v>
      </c>
      <c r="B55" s="137">
        <f t="shared" si="8"/>
        <v>94.457348222077229</v>
      </c>
      <c r="C55" s="137">
        <f t="shared" si="9"/>
        <v>145.41741020853303</v>
      </c>
      <c r="D55" s="137">
        <f t="shared" si="10"/>
        <v>242.14104775086449</v>
      </c>
      <c r="E55" s="137">
        <f t="shared" si="3"/>
        <v>187.20514353706025</v>
      </c>
      <c r="F55" s="137">
        <f t="shared" si="5"/>
        <v>1.1536952463874857</v>
      </c>
      <c r="G55" s="137">
        <f t="shared" si="6"/>
        <v>1.6161166159706422</v>
      </c>
      <c r="H55" s="137">
        <f t="shared" si="7"/>
        <v>17.729817418703988</v>
      </c>
      <c r="I55" s="137">
        <f t="shared" si="4"/>
        <v>2.9223767312063518</v>
      </c>
      <c r="J55" s="139">
        <v>95.273133954220512</v>
      </c>
      <c r="K55" s="139">
        <v>93.64156248993396</v>
      </c>
      <c r="L55" s="139">
        <v>144.80603975180037</v>
      </c>
      <c r="M55" s="139">
        <v>147.25002128313167</v>
      </c>
      <c r="N55" s="139">
        <v>144.19616959066704</v>
      </c>
      <c r="O55" s="139">
        <v>235.47640429815237</v>
      </c>
      <c r="P55" s="139">
        <v>262.23741795712976</v>
      </c>
      <c r="Q55" s="139">
        <v>228.70932099731141</v>
      </c>
      <c r="R55" s="139">
        <v>190.53730006320316</v>
      </c>
      <c r="S55" s="139">
        <v>185.07772437719049</v>
      </c>
      <c r="T55" s="139">
        <v>186.00040617078704</v>
      </c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</row>
    <row r="56" spans="1:45" x14ac:dyDescent="0.3">
      <c r="A56" s="143">
        <v>51</v>
      </c>
      <c r="B56" s="137">
        <f t="shared" si="8"/>
        <v>97.818479926661283</v>
      </c>
      <c r="C56" s="137">
        <f t="shared" si="9"/>
        <v>149.52365427371583</v>
      </c>
      <c r="D56" s="137">
        <f t="shared" si="10"/>
        <v>259.23562253224173</v>
      </c>
      <c r="E56" s="137">
        <f t="shared" si="3"/>
        <v>192.8709448777611</v>
      </c>
      <c r="F56" s="137">
        <f t="shared" si="5"/>
        <v>0.43919984552130992</v>
      </c>
      <c r="G56" s="137">
        <f t="shared" si="6"/>
        <v>1.5476545393617549</v>
      </c>
      <c r="H56" s="137">
        <f t="shared" si="7"/>
        <v>17.965467589986737</v>
      </c>
      <c r="I56" s="137">
        <f t="shared" si="4"/>
        <v>4.6720529266422837</v>
      </c>
      <c r="J56" s="139">
        <v>97.50791873759708</v>
      </c>
      <c r="K56" s="139">
        <v>98.129041115725485</v>
      </c>
      <c r="L56" s="139">
        <v>151.09296347062963</v>
      </c>
      <c r="M56" s="139">
        <v>149.47939555353523</v>
      </c>
      <c r="N56" s="139">
        <v>147.99860379698274</v>
      </c>
      <c r="O56" s="139">
        <v>257.50968047989613</v>
      </c>
      <c r="P56" s="139">
        <v>278.00177396723637</v>
      </c>
      <c r="Q56" s="139">
        <v>242.19541314959267</v>
      </c>
      <c r="R56" s="139">
        <v>198.23525179321544</v>
      </c>
      <c r="S56" s="139">
        <v>190.68501418951698</v>
      </c>
      <c r="T56" s="139">
        <v>189.69256865055092</v>
      </c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</row>
    <row r="57" spans="1:45" x14ac:dyDescent="0.3">
      <c r="A57" s="143">
        <v>52</v>
      </c>
      <c r="B57" s="137">
        <f t="shared" si="8"/>
        <v>93.886074424772289</v>
      </c>
      <c r="C57" s="137">
        <f t="shared" si="9"/>
        <v>144.47992427935893</v>
      </c>
      <c r="D57" s="137">
        <f t="shared" si="10"/>
        <v>254.55429953457519</v>
      </c>
      <c r="E57" s="137">
        <f t="shared" si="3"/>
        <v>189.61668394255457</v>
      </c>
      <c r="F57" s="137">
        <f t="shared" si="5"/>
        <v>0.4252932073511958</v>
      </c>
      <c r="G57" s="137">
        <f t="shared" si="6"/>
        <v>0.7848338818161108</v>
      </c>
      <c r="H57" s="137">
        <f t="shared" si="7"/>
        <v>15.567698436913961</v>
      </c>
      <c r="I57" s="137">
        <f t="shared" si="4"/>
        <v>7.6640326100380305</v>
      </c>
      <c r="J57" s="139">
        <v>93.585346713861682</v>
      </c>
      <c r="K57" s="139">
        <v>94.186802135682896</v>
      </c>
      <c r="L57" s="139">
        <v>145.2775064691653</v>
      </c>
      <c r="M57" s="139">
        <v>143.70849232528394</v>
      </c>
      <c r="N57" s="139">
        <v>144.45377404362756</v>
      </c>
      <c r="O57" s="139">
        <v>249.40992433773874</v>
      </c>
      <c r="P57" s="139">
        <v>272.04308149961486</v>
      </c>
      <c r="Q57" s="139">
        <v>242.20989276637187</v>
      </c>
      <c r="R57" s="139">
        <v>197.97023146784909</v>
      </c>
      <c r="S57" s="139">
        <v>187.96994548691612</v>
      </c>
      <c r="T57" s="139">
        <v>182.90987487289857</v>
      </c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</row>
    <row r="58" spans="1:45" x14ac:dyDescent="0.3">
      <c r="A58" s="143">
        <v>53</v>
      </c>
      <c r="B58" s="137">
        <f t="shared" si="8"/>
        <v>96.048960806286686</v>
      </c>
      <c r="C58" s="137">
        <f t="shared" si="9"/>
        <v>149.542581245306</v>
      </c>
      <c r="D58" s="137">
        <f t="shared" si="10"/>
        <v>265.58391716164522</v>
      </c>
      <c r="E58" s="137">
        <f t="shared" si="3"/>
        <v>222.23442541498176</v>
      </c>
      <c r="F58" s="137">
        <f t="shared" si="5"/>
        <v>0.4252932073511958</v>
      </c>
      <c r="G58" s="137">
        <f t="shared" si="6"/>
        <v>0.72004659884624189</v>
      </c>
      <c r="H58" s="137">
        <f t="shared" si="7"/>
        <v>18.353011529100666</v>
      </c>
      <c r="I58" s="137">
        <f t="shared" si="4"/>
        <v>31.588242711101699</v>
      </c>
      <c r="J58" s="139">
        <v>95.748233095376079</v>
      </c>
      <c r="K58" s="139">
        <v>96.349688517197293</v>
      </c>
      <c r="L58" s="139">
        <v>149.61957916162612</v>
      </c>
      <c r="M58" s="139">
        <v>150.22103458344731</v>
      </c>
      <c r="N58" s="139">
        <v>148.78712999084456</v>
      </c>
      <c r="O58" s="139">
        <v>257.01205975137532</v>
      </c>
      <c r="P58" s="139">
        <v>286.65452571451044</v>
      </c>
      <c r="Q58" s="139">
        <v>253.08516601904989</v>
      </c>
      <c r="R58" s="139">
        <v>241.54637450258872</v>
      </c>
      <c r="S58" s="139">
        <v>239.37590493688612</v>
      </c>
      <c r="T58" s="139">
        <v>185.78099680547052</v>
      </c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</row>
    <row r="59" spans="1:45" s="154" customFormat="1" x14ac:dyDescent="0.3">
      <c r="A59" s="151">
        <v>54</v>
      </c>
      <c r="B59" s="152">
        <f t="shared" si="8"/>
        <v>93.349683152125792</v>
      </c>
      <c r="C59" s="152">
        <f t="shared" si="9"/>
        <v>144.23089527929324</v>
      </c>
      <c r="D59" s="152">
        <f t="shared" si="10"/>
        <v>258.10492328577783</v>
      </c>
      <c r="E59" s="152">
        <f t="shared" si="3"/>
        <v>217.23139096676732</v>
      </c>
      <c r="F59" s="137">
        <f t="shared" si="5"/>
        <v>1.0709283657857627</v>
      </c>
      <c r="G59" s="137">
        <f t="shared" si="6"/>
        <v>0.89006202381322985</v>
      </c>
      <c r="H59" s="137">
        <f t="shared" si="7"/>
        <v>18.247437436199135</v>
      </c>
      <c r="I59" s="137">
        <f t="shared" si="4"/>
        <v>31.401086497315351</v>
      </c>
      <c r="J59" s="153">
        <v>94.106943861737932</v>
      </c>
      <c r="K59" s="153">
        <v>92.592422442513652</v>
      </c>
      <c r="L59" s="153">
        <v>144.87303546261845</v>
      </c>
      <c r="M59" s="153">
        <v>144.60477295182142</v>
      </c>
      <c r="N59" s="153">
        <v>143.21487742343982</v>
      </c>
      <c r="O59" s="153">
        <v>248.75399623811651</v>
      </c>
      <c r="P59" s="153">
        <v>279.1324232424198</v>
      </c>
      <c r="Q59" s="153">
        <v>246.42835037679717</v>
      </c>
      <c r="R59" s="153">
        <v>235.67883921580349</v>
      </c>
      <c r="S59" s="153">
        <v>235.04092363894748</v>
      </c>
      <c r="T59" s="153">
        <v>180.97441004555097</v>
      </c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</row>
    <row r="60" spans="1:45" x14ac:dyDescent="0.3">
      <c r="A60" s="143">
        <v>55</v>
      </c>
      <c r="B60" s="137">
        <f t="shared" si="8"/>
        <v>94.398438256873902</v>
      </c>
      <c r="C60" s="137">
        <f t="shared" si="9"/>
        <v>145.89609087801202</v>
      </c>
      <c r="D60" s="137">
        <f t="shared" si="10"/>
        <v>258.58582202136557</v>
      </c>
      <c r="E60" s="137">
        <f t="shared" si="3"/>
        <v>224.6061422086706</v>
      </c>
      <c r="F60" s="137">
        <f t="shared" si="5"/>
        <v>2.5511096914395002</v>
      </c>
      <c r="G60" s="137">
        <f t="shared" si="6"/>
        <v>0.71561371190031875</v>
      </c>
      <c r="H60" s="137">
        <f t="shared" si="7"/>
        <v>18.5779568752654</v>
      </c>
      <c r="I60" s="137">
        <f t="shared" si="4"/>
        <v>30.365363188418307</v>
      </c>
      <c r="J60" s="139">
        <v>96.202345219241494</v>
      </c>
      <c r="K60" s="139">
        <v>92.594531294506311</v>
      </c>
      <c r="L60" s="139">
        <v>145.69894257611392</v>
      </c>
      <c r="M60" s="139">
        <v>146.68961279315187</v>
      </c>
      <c r="N60" s="139">
        <v>145.29971726477029</v>
      </c>
      <c r="O60" s="139">
        <v>249.15110579498364</v>
      </c>
      <c r="P60" s="139">
        <v>279.98790605244193</v>
      </c>
      <c r="Q60" s="139">
        <v>246.61845421667127</v>
      </c>
      <c r="R60" s="139">
        <v>245.81155438104551</v>
      </c>
      <c r="S60" s="139">
        <v>238.18613970405843</v>
      </c>
      <c r="T60" s="139">
        <v>189.8207325409079</v>
      </c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</row>
    <row r="61" spans="1:45" x14ac:dyDescent="0.3">
      <c r="A61" s="143">
        <v>56</v>
      </c>
      <c r="B61" s="137">
        <f t="shared" si="8"/>
        <v>99.672855982484265</v>
      </c>
      <c r="C61" s="137">
        <f t="shared" si="9"/>
        <v>150.23898287715386</v>
      </c>
      <c r="D61" s="137">
        <f t="shared" si="10"/>
        <v>262.74072018304003</v>
      </c>
      <c r="E61" s="137">
        <f t="shared" si="3"/>
        <v>257.53905848842749</v>
      </c>
      <c r="F61" s="137">
        <f t="shared" si="5"/>
        <v>1.0455367587866737</v>
      </c>
      <c r="G61" s="137">
        <f t="shared" si="6"/>
        <v>0.69931700486426585</v>
      </c>
      <c r="H61" s="137">
        <f t="shared" si="7"/>
        <v>18.710032312075835</v>
      </c>
      <c r="I61" s="137">
        <f t="shared" si="4"/>
        <v>29.771807191562839</v>
      </c>
      <c r="J61" s="139">
        <v>100.41216211460213</v>
      </c>
      <c r="K61" s="139">
        <v>98.933549850366404</v>
      </c>
      <c r="L61" s="139">
        <v>150.32910781516443</v>
      </c>
      <c r="M61" s="139">
        <v>150.88886817233939</v>
      </c>
      <c r="N61" s="139">
        <v>149.49897264395781</v>
      </c>
      <c r="O61" s="139">
        <v>253.9861644477925</v>
      </c>
      <c r="P61" s="139">
        <v>284.22307403785999</v>
      </c>
      <c r="Q61" s="139">
        <v>250.01292206346764</v>
      </c>
      <c r="R61" s="139">
        <v>275.37534700157954</v>
      </c>
      <c r="S61" s="139">
        <v>274.07205590581754</v>
      </c>
      <c r="T61" s="139">
        <v>223.16977255788538</v>
      </c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</row>
    <row r="62" spans="1:45" x14ac:dyDescent="0.3">
      <c r="A62" s="143">
        <v>57</v>
      </c>
      <c r="B62" s="137">
        <f t="shared" si="8"/>
        <v>95.962162397581807</v>
      </c>
      <c r="C62" s="137">
        <f t="shared" si="9"/>
        <v>146.74800850593186</v>
      </c>
      <c r="D62" s="137">
        <f t="shared" si="10"/>
        <v>255.07658220585742</v>
      </c>
      <c r="E62" s="137">
        <f t="shared" si="3"/>
        <v>250.84335663571994</v>
      </c>
      <c r="F62" s="137">
        <f t="shared" si="5"/>
        <v>1.0520807646161756</v>
      </c>
      <c r="G62" s="137">
        <f t="shared" si="6"/>
        <v>0.82243149262735937</v>
      </c>
      <c r="H62" s="137">
        <f t="shared" si="7"/>
        <v>18.754154408461204</v>
      </c>
      <c r="I62" s="137">
        <f t="shared" si="4"/>
        <v>27.081173948588876</v>
      </c>
      <c r="J62" s="139">
        <v>96.70609584059784</v>
      </c>
      <c r="K62" s="139">
        <v>95.218228954565788</v>
      </c>
      <c r="L62" s="139">
        <v>146.92835600726906</v>
      </c>
      <c r="M62" s="139">
        <v>147.46529970443217</v>
      </c>
      <c r="N62" s="139">
        <v>145.85036980609436</v>
      </c>
      <c r="O62" s="139">
        <v>246.4678803248681</v>
      </c>
      <c r="P62" s="139">
        <v>276.58953554514068</v>
      </c>
      <c r="Q62" s="139">
        <v>242.17233074756345</v>
      </c>
      <c r="R62" s="139">
        <v>268.26123633873158</v>
      </c>
      <c r="S62" s="139">
        <v>264.62559466404713</v>
      </c>
      <c r="T62" s="139">
        <v>219.64323890438109</v>
      </c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</row>
    <row r="63" spans="1:45" x14ac:dyDescent="0.3">
      <c r="A63" s="143">
        <v>58</v>
      </c>
      <c r="B63" s="137">
        <f t="shared" si="8"/>
        <v>100.17559169899852</v>
      </c>
      <c r="C63" s="137">
        <f t="shared" si="9"/>
        <v>148.79077801379171</v>
      </c>
      <c r="D63" s="137">
        <f t="shared" si="10"/>
        <v>260.54975952504111</v>
      </c>
      <c r="E63" s="137">
        <f t="shared" si="3"/>
        <v>278.17986320612471</v>
      </c>
      <c r="F63" s="137">
        <f t="shared" si="5"/>
        <v>1.8041880880814607</v>
      </c>
      <c r="G63" s="137">
        <f t="shared" si="6"/>
        <v>2.517410231952645</v>
      </c>
      <c r="H63" s="137">
        <f t="shared" si="7"/>
        <v>18.625054650449897</v>
      </c>
      <c r="I63" s="137">
        <f t="shared" si="4"/>
        <v>8.9908223596980914</v>
      </c>
      <c r="J63" s="139">
        <v>98.899838067380131</v>
      </c>
      <c r="K63" s="139">
        <v>101.45134533061692</v>
      </c>
      <c r="L63" s="139">
        <v>150.93582026454499</v>
      </c>
      <c r="M63" s="139">
        <v>149.41721232714863</v>
      </c>
      <c r="N63" s="139">
        <v>146.01930144968151</v>
      </c>
      <c r="O63" s="139">
        <v>251.90582817229605</v>
      </c>
      <c r="P63" s="139">
        <v>281.9261820619829</v>
      </c>
      <c r="Q63" s="139">
        <v>247.81726834084432</v>
      </c>
      <c r="R63" s="139">
        <v>286.62682098655921</v>
      </c>
      <c r="S63" s="139">
        <v>279.18338774955043</v>
      </c>
      <c r="T63" s="139">
        <v>268.72938088226454</v>
      </c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</row>
    <row r="64" spans="1:45" x14ac:dyDescent="0.3">
      <c r="A64" s="143">
        <v>59</v>
      </c>
      <c r="B64" s="137">
        <f t="shared" si="8"/>
        <v>96.554043788602144</v>
      </c>
      <c r="C64" s="137">
        <f t="shared" si="9"/>
        <v>144.33277572863111</v>
      </c>
      <c r="D64" s="137">
        <f t="shared" si="10"/>
        <v>253.60908183897254</v>
      </c>
      <c r="E64" s="137">
        <f t="shared" si="3"/>
        <v>272.56819574475441</v>
      </c>
      <c r="F64" s="137">
        <f t="shared" si="5"/>
        <v>1.7646820076840679</v>
      </c>
      <c r="G64" s="137">
        <f t="shared" si="6"/>
        <v>1.7057964837521853</v>
      </c>
      <c r="H64" s="137">
        <f t="shared" si="7"/>
        <v>18.439310694789082</v>
      </c>
      <c r="I64" s="137">
        <f t="shared" si="4"/>
        <v>8.6902780119320475</v>
      </c>
      <c r="J64" s="139">
        <v>95.306225174330848</v>
      </c>
      <c r="K64" s="139">
        <v>97.801862402873439</v>
      </c>
      <c r="L64" s="139">
        <v>146.15110152433425</v>
      </c>
      <c r="M64" s="139">
        <v>144.07936439920439</v>
      </c>
      <c r="N64" s="139">
        <v>142.76786126235464</v>
      </c>
      <c r="O64" s="139">
        <v>246.19351607107103</v>
      </c>
      <c r="P64" s="139">
        <v>274.60169093423968</v>
      </c>
      <c r="Q64" s="139">
        <v>240.03203851160703</v>
      </c>
      <c r="R64" s="139">
        <v>281.30159928376645</v>
      </c>
      <c r="S64" s="139">
        <v>272.48129290665258</v>
      </c>
      <c r="T64" s="139">
        <v>263.92169504384418</v>
      </c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</row>
    <row r="65" spans="1:46" x14ac:dyDescent="0.3">
      <c r="A65" s="143">
        <v>60</v>
      </c>
      <c r="B65" s="137">
        <f t="shared" si="8"/>
        <v>98.633254265624814</v>
      </c>
      <c r="C65" s="137">
        <f t="shared" si="9"/>
        <v>147.69927595631481</v>
      </c>
      <c r="D65" s="137">
        <f t="shared" si="10"/>
        <v>260.39845586950219</v>
      </c>
      <c r="E65" s="137">
        <f t="shared" si="3"/>
        <v>286.94614795451645</v>
      </c>
      <c r="F65" s="137">
        <f t="shared" si="5"/>
        <v>1.8364513716329574</v>
      </c>
      <c r="G65" s="137">
        <f t="shared" si="6"/>
        <v>1.9058243588639425</v>
      </c>
      <c r="H65" s="137">
        <f t="shared" si="7"/>
        <v>18.618746624333983</v>
      </c>
      <c r="I65" s="137">
        <f t="shared" si="4"/>
        <v>16.576578862736888</v>
      </c>
      <c r="J65" s="139">
        <v>97.334687047423813</v>
      </c>
      <c r="K65" s="139">
        <v>99.931821483825814</v>
      </c>
      <c r="L65" s="139">
        <v>149.45126370766542</v>
      </c>
      <c r="M65" s="139">
        <v>147.97656898170845</v>
      </c>
      <c r="N65" s="139">
        <v>145.66999517957055</v>
      </c>
      <c r="O65" s="139">
        <v>251.48779986763964</v>
      </c>
      <c r="P65" s="139">
        <v>281.79804198560339</v>
      </c>
      <c r="Q65" s="139">
        <v>247.90952575526359</v>
      </c>
      <c r="R65" s="139">
        <v>297.13766170839739</v>
      </c>
      <c r="S65" s="139">
        <v>295.88188252880371</v>
      </c>
      <c r="T65" s="139">
        <v>267.81889962634824</v>
      </c>
      <c r="V65" s="149">
        <f>'AMPTS_data (gas_gVS)'!U68-'AMPTS_data (gas_gVS)'!Q68</f>
        <v>46.067519168635208</v>
      </c>
      <c r="W65" s="149">
        <f>'AMPTS_data (gas_gVS)'!V68-'AMPTS_data (gas_gVS)'!Q68</f>
        <v>48.509910165878246</v>
      </c>
      <c r="X65" s="149">
        <f>'AMPTS_data (gas_gVS)'!W68-'AMPTS_data (gas_gVS)'!R68</f>
        <v>81.42223325744942</v>
      </c>
      <c r="Y65" s="149">
        <f>'AMPTS_data (gas_gVS)'!X68-'AMPTS_data (gas_gVS)'!R68</f>
        <v>90.789010552384909</v>
      </c>
      <c r="Z65" s="149">
        <f>'AMPTS_data (gas_gVS)'!Y68-'AMPTS_data (gas_gVS)'!R68</f>
        <v>82.193303565274533</v>
      </c>
      <c r="AA65" s="149">
        <f>'AMPTS_data (gas_gVS)'!Z68-'AMPTS_data (gas_gVS)'!R68</f>
        <v>168.53326070725046</v>
      </c>
      <c r="AB65" s="149">
        <f>'AMPTS_data (gas_gVS)'!AA68-'AMPTS_data (gas_gVS)'!R68</f>
        <v>162.90803070959288</v>
      </c>
      <c r="AC65" s="149">
        <f>'AMPTS_data (gas_gVS)'!AB68-'AMPTS_data (gas_gVS)'!R68</f>
        <v>162.91721322169212</v>
      </c>
      <c r="AD65" s="149">
        <f>'AMPTS_data (gas_gVS)'!AC68-'AMPTS_data (gas_gVS)'!R68</f>
        <v>196.91735291339444</v>
      </c>
      <c r="AE65" s="149">
        <f>'AMPTS_data (gas_gVS)'!AD68-'AMPTS_data (gas_gVS)'!R68</f>
        <v>199.0844596012268</v>
      </c>
      <c r="AF65" s="149">
        <f>'AMPTS_data (gas_gVS)'!AE68-'AMPTS_data (gas_gVS)'!R68</f>
        <v>172.49812773365625</v>
      </c>
      <c r="AH65" s="19">
        <v>15.4</v>
      </c>
      <c r="AI65" s="19">
        <v>31.05</v>
      </c>
      <c r="AJ65" s="19">
        <v>40.5</v>
      </c>
      <c r="AK65" s="19">
        <v>41.6</v>
      </c>
      <c r="AL65" s="19">
        <v>50.3</v>
      </c>
      <c r="AM65" s="19">
        <v>55.9</v>
      </c>
      <c r="AN65" s="19">
        <v>51.8</v>
      </c>
      <c r="AO65" s="19">
        <v>62.9</v>
      </c>
      <c r="AP65" s="19">
        <v>61.4</v>
      </c>
      <c r="AQ65" s="19">
        <v>61.7</v>
      </c>
      <c r="AR65" s="19">
        <v>62.8</v>
      </c>
      <c r="AS65" s="19">
        <v>63.7</v>
      </c>
      <c r="AT65" s="19">
        <v>60.8</v>
      </c>
    </row>
    <row r="66" spans="1:46" x14ac:dyDescent="0.3">
      <c r="A66" s="143">
        <v>61</v>
      </c>
      <c r="B66" s="137">
        <f t="shared" si="8"/>
        <v>96.126829946822554</v>
      </c>
      <c r="C66" s="137">
        <f t="shared" si="9"/>
        <v>142.74345615437949</v>
      </c>
      <c r="D66" s="137">
        <f t="shared" si="10"/>
        <v>254.29601378532584</v>
      </c>
      <c r="E66" s="137">
        <f t="shared" si="3"/>
        <v>284.55652796467683</v>
      </c>
      <c r="F66" s="137">
        <f t="shared" si="5"/>
        <v>0.47322184154938551</v>
      </c>
      <c r="G66" s="137">
        <f t="shared" si="6"/>
        <v>2.1286511793844745</v>
      </c>
      <c r="H66" s="137">
        <f t="shared" si="7"/>
        <v>18.732978057946376</v>
      </c>
      <c r="I66" s="137">
        <f t="shared" si="4"/>
        <v>8.177497134179994</v>
      </c>
      <c r="J66" s="139">
        <v>95.792211573657397</v>
      </c>
      <c r="K66" s="139">
        <v>96.46144831998771</v>
      </c>
      <c r="L66" s="139">
        <v>144.83304796059974</v>
      </c>
      <c r="M66" s="139">
        <v>142.8195350908602</v>
      </c>
      <c r="N66" s="139">
        <v>140.57778541167852</v>
      </c>
      <c r="O66" s="139">
        <v>245.16633623341312</v>
      </c>
      <c r="P66" s="139">
        <v>275.84352631331774</v>
      </c>
      <c r="Q66" s="139">
        <v>241.87817880924672</v>
      </c>
      <c r="R66" s="139">
        <v>290.01293507854353</v>
      </c>
      <c r="S66" s="139">
        <v>288.50231687367653</v>
      </c>
      <c r="T66" s="139">
        <v>275.15433194181048</v>
      </c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</row>
    <row r="67" spans="1:46" x14ac:dyDescent="0.3">
      <c r="A67" s="143">
        <v>62</v>
      </c>
      <c r="B67" s="137">
        <f t="shared" si="8"/>
        <v>98.116330358351405</v>
      </c>
      <c r="C67" s="137">
        <f t="shared" si="9"/>
        <v>145.36673279099764</v>
      </c>
      <c r="D67" s="137">
        <f t="shared" si="10"/>
        <v>254.63718963926149</v>
      </c>
      <c r="E67" s="137">
        <f t="shared" si="3"/>
        <v>290.0495278748175</v>
      </c>
      <c r="F67" s="137">
        <f t="shared" si="5"/>
        <v>0.55528343256952728</v>
      </c>
      <c r="G67" s="137">
        <f t="shared" si="6"/>
        <v>1.7273919789158603</v>
      </c>
      <c r="H67" s="137">
        <f t="shared" si="7"/>
        <v>18.781699070394311</v>
      </c>
      <c r="I67" s="137">
        <f t="shared" si="4"/>
        <v>10.558266161931718</v>
      </c>
      <c r="J67" s="139">
        <v>97.723685677700956</v>
      </c>
      <c r="K67" s="139">
        <v>98.508975039001868</v>
      </c>
      <c r="L67" s="139">
        <v>146.103022159311</v>
      </c>
      <c r="M67" s="139">
        <v>146.60398261393399</v>
      </c>
      <c r="N67" s="139">
        <v>143.39319359974797</v>
      </c>
      <c r="O67" s="139">
        <v>245.27965270291762</v>
      </c>
      <c r="P67" s="139">
        <v>276.25938151696232</v>
      </c>
      <c r="Q67" s="139">
        <v>242.37253469790463</v>
      </c>
      <c r="R67" s="139">
        <v>299.30988181271982</v>
      </c>
      <c r="S67" s="139">
        <v>292.2867643967503</v>
      </c>
      <c r="T67" s="139">
        <v>278.55193741498238</v>
      </c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</row>
    <row r="68" spans="1:46" x14ac:dyDescent="0.3">
      <c r="A68" s="143">
        <v>63</v>
      </c>
      <c r="B68" s="137">
        <f t="shared" si="8"/>
        <v>100.22669527494554</v>
      </c>
      <c r="C68" s="137">
        <f t="shared" si="9"/>
        <v>149.89288110073039</v>
      </c>
      <c r="D68" s="137">
        <f t="shared" si="10"/>
        <v>258.28861298308925</v>
      </c>
      <c r="E68" s="137">
        <f t="shared" si="3"/>
        <v>306.43883238154262</v>
      </c>
      <c r="F68" s="137">
        <f t="shared" si="5"/>
        <v>0.6633311940793597</v>
      </c>
      <c r="G68" s="137">
        <f t="shared" si="6"/>
        <v>1.2983440628095846</v>
      </c>
      <c r="H68" s="137">
        <f t="shared" si="7"/>
        <v>18.699148103553522</v>
      </c>
      <c r="I68" s="137">
        <f t="shared" si="4"/>
        <v>19.670036792257896</v>
      </c>
      <c r="J68" s="139">
        <v>99.757649289439456</v>
      </c>
      <c r="K68" s="139">
        <v>100.69574126045163</v>
      </c>
      <c r="L68" s="139">
        <v>149.98443371920717</v>
      </c>
      <c r="M68" s="139">
        <v>148.55118392432053</v>
      </c>
      <c r="N68" s="139">
        <v>151.14302565866345</v>
      </c>
      <c r="O68" s="139">
        <v>249.42024843624807</v>
      </c>
      <c r="P68" s="139">
        <v>279.77190733007183</v>
      </c>
      <c r="Q68" s="139">
        <v>245.67368318294785</v>
      </c>
      <c r="R68" s="139">
        <v>326.40181636673157</v>
      </c>
      <c r="S68" s="139">
        <v>305.83922720419469</v>
      </c>
      <c r="T68" s="139">
        <v>287.07545357370162</v>
      </c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</row>
    <row r="69" spans="1:46" x14ac:dyDescent="0.3">
      <c r="A69" s="143">
        <v>64</v>
      </c>
      <c r="B69" s="137">
        <f t="shared" si="8"/>
        <v>98.663324046429125</v>
      </c>
      <c r="C69" s="137">
        <f t="shared" si="9"/>
        <v>145.10731013019839</v>
      </c>
      <c r="D69" s="137">
        <f t="shared" si="10"/>
        <v>252.58168476055326</v>
      </c>
      <c r="E69" s="137">
        <f>AVERAGE(R69:T69)</f>
        <v>305.65057703353745</v>
      </c>
      <c r="F69" s="137">
        <f t="shared" si="5"/>
        <v>0.65318032440452012</v>
      </c>
      <c r="G69" s="137">
        <f t="shared" si="6"/>
        <v>1.5450809761030415</v>
      </c>
      <c r="H69" s="137">
        <f t="shared" si="7"/>
        <v>18.559479049369124</v>
      </c>
      <c r="I69" s="137">
        <f t="shared" si="4"/>
        <v>10.835399174760772</v>
      </c>
      <c r="J69" s="139">
        <v>98.201455809705067</v>
      </c>
      <c r="K69" s="139">
        <v>99.125192283153197</v>
      </c>
      <c r="L69" s="139">
        <v>145.00822638084006</v>
      </c>
      <c r="M69" s="139">
        <v>143.61415565410874</v>
      </c>
      <c r="N69" s="139">
        <v>146.69954835564633</v>
      </c>
      <c r="O69" s="139">
        <v>242.26958728577301</v>
      </c>
      <c r="P69" s="139">
        <v>274.00732927770832</v>
      </c>
      <c r="Q69" s="139">
        <v>241.4681377181785</v>
      </c>
      <c r="R69" s="139">
        <v>317.16749511559794</v>
      </c>
      <c r="S69" s="139">
        <v>304.12606694056228</v>
      </c>
      <c r="T69" s="139">
        <v>295.65816904445205</v>
      </c>
      <c r="V69" s="149"/>
      <c r="W69" s="156" t="s">
        <v>32</v>
      </c>
      <c r="X69" s="149"/>
      <c r="Y69" s="156" t="s">
        <v>32</v>
      </c>
      <c r="Z69" s="149"/>
      <c r="AA69" s="149"/>
      <c r="AB69" s="156" t="s">
        <v>32</v>
      </c>
      <c r="AC69" s="149"/>
      <c r="AD69" s="149"/>
      <c r="AE69" s="156" t="s">
        <v>32</v>
      </c>
      <c r="AF69" s="149"/>
    </row>
    <row r="70" spans="1:46" x14ac:dyDescent="0.3">
      <c r="A70" s="143"/>
      <c r="B70" s="137"/>
      <c r="C70" s="137"/>
      <c r="D70" s="137"/>
      <c r="E70" s="137"/>
      <c r="F70" s="137"/>
      <c r="G70" s="137"/>
      <c r="H70" s="137"/>
      <c r="K70" s="156" t="s">
        <v>32</v>
      </c>
      <c r="M70" s="156" t="s">
        <v>32</v>
      </c>
      <c r="P70" s="156" t="s">
        <v>32</v>
      </c>
      <c r="S70" s="156" t="s">
        <v>32</v>
      </c>
      <c r="V70" s="140">
        <f>AVERAGE(V65:W65)</f>
        <v>47.288714667256727</v>
      </c>
      <c r="W70" s="140">
        <f>_xlfn.STDEV.P(V65:W65)</f>
        <v>1.221195498621519</v>
      </c>
      <c r="X70" s="140">
        <f>AVERAGE(X65:Z65)</f>
        <v>84.801515791702954</v>
      </c>
      <c r="Y70" s="140">
        <f>_xlfn.STDEV.P(X65:Z65)</f>
        <v>4.2454844628772168</v>
      </c>
      <c r="Z70" s="140"/>
      <c r="AA70" s="140">
        <f>AVERAGE(AA65:AC65)</f>
        <v>164.78616821284515</v>
      </c>
      <c r="AB70" s="140">
        <f>_xlfn.STDEV.P(AA65:AC65)</f>
        <v>2.6495971644577168</v>
      </c>
      <c r="AC70" s="140"/>
      <c r="AD70" s="140">
        <f>AVERAGE(AD65:AF65)</f>
        <v>189.49998008275915</v>
      </c>
      <c r="AE70" s="140">
        <f>_xlfn.STDEV.P(AD65:AF65)</f>
        <v>12.054634664024016</v>
      </c>
      <c r="AF70" s="149"/>
    </row>
    <row r="71" spans="1:46" x14ac:dyDescent="0.3">
      <c r="A71" s="143"/>
      <c r="B71" s="137"/>
      <c r="C71" s="137"/>
      <c r="D71" s="137"/>
      <c r="E71" s="137"/>
      <c r="F71" s="137"/>
      <c r="G71" s="137"/>
      <c r="H71" s="137"/>
      <c r="J71" s="140">
        <v>98.663324046429125</v>
      </c>
      <c r="K71" s="140">
        <f>_xlfn.STDEV.P(J69:K69)</f>
        <v>0.46186823672406513</v>
      </c>
      <c r="L71" s="140">
        <v>145.10731013019839</v>
      </c>
      <c r="M71" s="140">
        <f>_xlfn.STDEV.P(L69:N69)</f>
        <v>1.261553334244607</v>
      </c>
      <c r="N71" s="140"/>
      <c r="O71" s="140">
        <v>252.58168476055326</v>
      </c>
      <c r="P71" s="140">
        <f>_xlfn.STDEV.P(O69:Q69)</f>
        <v>15.153751187609652</v>
      </c>
      <c r="Q71" s="140"/>
      <c r="R71" s="140">
        <v>305.65057703353745</v>
      </c>
      <c r="S71" s="140">
        <f>_xlfn.STDEV.P(R69:T69)</f>
        <v>8.8470663791792745</v>
      </c>
      <c r="V71" s="157">
        <f>V70/J71</f>
        <v>0.47929375098900517</v>
      </c>
      <c r="X71" s="157">
        <f>X70/L71</f>
        <v>0.58440553901532799</v>
      </c>
      <c r="Y71" s="131"/>
      <c r="Z71" s="131"/>
      <c r="AA71" s="157">
        <f>AA70/O71</f>
        <v>0.65240743155649628</v>
      </c>
      <c r="AB71" s="131"/>
      <c r="AC71" s="131"/>
      <c r="AD71" s="157">
        <f>AD70/R71</f>
        <v>0.61998894921754488</v>
      </c>
    </row>
    <row r="79" spans="1:46" x14ac:dyDescent="0.3">
      <c r="W79" s="85"/>
      <c r="X79" s="85"/>
      <c r="Y79" s="85"/>
      <c r="Z79" s="85"/>
      <c r="AA79" s="85"/>
      <c r="AB79" s="85"/>
      <c r="AC79" s="85"/>
      <c r="AD79" s="85"/>
      <c r="AE79" s="85"/>
    </row>
    <row r="87" spans="23:31" x14ac:dyDescent="0.3">
      <c r="W87" s="85"/>
      <c r="X87" s="85"/>
      <c r="Y87" s="85"/>
      <c r="Z87" s="85"/>
      <c r="AA87" s="85"/>
      <c r="AB87" s="85"/>
      <c r="AC87" s="85"/>
      <c r="AD87" s="85"/>
      <c r="AE87" s="85"/>
    </row>
    <row r="115" spans="1:12" x14ac:dyDescent="0.3">
      <c r="A115" s="196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</row>
    <row r="116" spans="1:12" ht="23.4" x14ac:dyDescent="0.45">
      <c r="A116" s="196"/>
      <c r="B116" s="113"/>
      <c r="C116" s="113"/>
      <c r="D116" s="113"/>
      <c r="E116" s="113"/>
      <c r="F116" s="113"/>
      <c r="G116" s="197"/>
      <c r="H116" s="197"/>
      <c r="I116" s="197"/>
      <c r="J116" s="197"/>
      <c r="K116" s="113"/>
      <c r="L116" s="113"/>
    </row>
    <row r="117" spans="1:12" ht="82.95" customHeight="1" x14ac:dyDescent="0.3">
      <c r="A117" s="196"/>
      <c r="B117" s="113"/>
      <c r="C117" s="146"/>
      <c r="D117" s="146"/>
      <c r="E117" s="146"/>
      <c r="F117" s="146"/>
      <c r="G117" s="146"/>
      <c r="H117" s="146"/>
      <c r="I117" s="146"/>
      <c r="J117" s="146"/>
      <c r="K117" s="113"/>
      <c r="L117" s="113"/>
    </row>
    <row r="118" spans="1:12" ht="31.2" customHeight="1" x14ac:dyDescent="0.3">
      <c r="A118" s="196"/>
      <c r="B118" s="198"/>
      <c r="C118" s="199"/>
      <c r="D118" s="199"/>
      <c r="E118" s="199"/>
      <c r="F118" s="199"/>
      <c r="G118" s="199"/>
      <c r="H118" s="199"/>
      <c r="I118" s="199"/>
      <c r="J118" s="199"/>
      <c r="K118" s="113"/>
      <c r="L118" s="113"/>
    </row>
    <row r="119" spans="1:12" ht="27.6" customHeight="1" x14ac:dyDescent="0.3">
      <c r="A119" s="196"/>
      <c r="B119" s="198"/>
      <c r="C119" s="199"/>
      <c r="D119" s="199"/>
      <c r="E119" s="199"/>
      <c r="F119" s="199"/>
      <c r="G119" s="199"/>
      <c r="H119" s="199"/>
      <c r="I119" s="199"/>
      <c r="J119" s="199"/>
      <c r="K119" s="113"/>
      <c r="L119" s="113"/>
    </row>
    <row r="120" spans="1:12" x14ac:dyDescent="0.3">
      <c r="A120" s="196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</row>
    <row r="121" spans="1:12" x14ac:dyDescent="0.3">
      <c r="A121" s="196"/>
      <c r="B121" s="15"/>
      <c r="C121" s="15"/>
      <c r="D121" s="15"/>
      <c r="E121" s="15"/>
      <c r="F121" s="15"/>
      <c r="G121" s="15"/>
      <c r="H121" s="15"/>
      <c r="I121" s="15"/>
      <c r="J121" s="15"/>
      <c r="K121" s="113"/>
      <c r="L121" s="113"/>
    </row>
    <row r="122" spans="1:12" x14ac:dyDescent="0.3">
      <c r="A122" s="196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</row>
    <row r="123" spans="1:12" x14ac:dyDescent="0.3">
      <c r="A123" s="196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</row>
  </sheetData>
  <mergeCells count="1">
    <mergeCell ref="G116:J11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70"/>
  <sheetViews>
    <sheetView zoomScale="80" zoomScaleNormal="80" workbookViewId="0">
      <selection activeCell="L68" sqref="L68"/>
    </sheetView>
  </sheetViews>
  <sheetFormatPr defaultRowHeight="14.4" x14ac:dyDescent="0.3"/>
  <cols>
    <col min="1" max="1" width="6.44140625" style="141" customWidth="1"/>
    <col min="2" max="14" width="10.33203125" style="85" customWidth="1"/>
    <col min="16" max="17" width="9" bestFit="1" customWidth="1"/>
    <col min="18" max="26" width="9.5546875" bestFit="1" customWidth="1"/>
    <col min="28" max="40" width="9.33203125" customWidth="1"/>
  </cols>
  <sheetData>
    <row r="1" spans="1:40" ht="10.95" customHeight="1" x14ac:dyDescent="0.3">
      <c r="A1" s="103"/>
    </row>
    <row r="2" spans="1:40" ht="10.95" customHeight="1" x14ac:dyDescent="0.3">
      <c r="A2" s="103"/>
    </row>
    <row r="3" spans="1:40" ht="10.95" customHeight="1" x14ac:dyDescent="0.3">
      <c r="AB3">
        <v>2</v>
      </c>
      <c r="AC3" s="145"/>
      <c r="AD3">
        <v>5</v>
      </c>
      <c r="AE3">
        <v>6</v>
      </c>
      <c r="AF3">
        <v>7</v>
      </c>
      <c r="AG3">
        <v>8</v>
      </c>
      <c r="AH3">
        <v>9</v>
      </c>
      <c r="AI3">
        <v>10</v>
      </c>
      <c r="AJ3">
        <v>11</v>
      </c>
      <c r="AK3">
        <v>12</v>
      </c>
      <c r="AL3">
        <v>13</v>
      </c>
      <c r="AM3">
        <v>14</v>
      </c>
      <c r="AN3">
        <v>15</v>
      </c>
    </row>
    <row r="4" spans="1:40" ht="72" x14ac:dyDescent="0.3">
      <c r="A4" s="142" t="s">
        <v>9</v>
      </c>
      <c r="B4" s="144" t="s">
        <v>107</v>
      </c>
      <c r="C4" s="107" t="s">
        <v>113</v>
      </c>
      <c r="D4" s="107" t="s">
        <v>109</v>
      </c>
      <c r="E4" s="107" t="s">
        <v>109</v>
      </c>
      <c r="F4" s="107" t="s">
        <v>110</v>
      </c>
      <c r="G4" s="107" t="s">
        <v>110</v>
      </c>
      <c r="H4" s="107" t="s">
        <v>110</v>
      </c>
      <c r="I4" s="107" t="s">
        <v>111</v>
      </c>
      <c r="J4" s="107" t="s">
        <v>111</v>
      </c>
      <c r="K4" s="107" t="s">
        <v>111</v>
      </c>
      <c r="L4" s="107" t="s">
        <v>112</v>
      </c>
      <c r="M4" s="107" t="s">
        <v>112</v>
      </c>
      <c r="N4" s="107" t="s">
        <v>112</v>
      </c>
      <c r="P4" s="119" t="s">
        <v>122</v>
      </c>
      <c r="Q4" s="119" t="s">
        <v>122</v>
      </c>
      <c r="R4" s="119" t="s">
        <v>123</v>
      </c>
      <c r="S4" s="119" t="s">
        <v>123</v>
      </c>
      <c r="T4" s="119" t="s">
        <v>123</v>
      </c>
      <c r="U4" s="119" t="s">
        <v>124</v>
      </c>
      <c r="V4" s="119" t="s">
        <v>124</v>
      </c>
      <c r="W4" s="119" t="s">
        <v>124</v>
      </c>
      <c r="X4" s="119" t="s">
        <v>125</v>
      </c>
      <c r="Y4" s="119" t="s">
        <v>125</v>
      </c>
      <c r="Z4" s="119" t="s">
        <v>125</v>
      </c>
      <c r="AB4" s="119" t="s">
        <v>84</v>
      </c>
      <c r="AC4" s="119" t="s">
        <v>114</v>
      </c>
      <c r="AD4" s="119" t="s">
        <v>85</v>
      </c>
      <c r="AE4" s="119" t="s">
        <v>85</v>
      </c>
      <c r="AF4" s="119" t="s">
        <v>99</v>
      </c>
      <c r="AG4" s="119" t="s">
        <v>99</v>
      </c>
      <c r="AH4" s="119" t="s">
        <v>99</v>
      </c>
      <c r="AI4" s="119" t="s">
        <v>100</v>
      </c>
      <c r="AJ4" s="119" t="s">
        <v>100</v>
      </c>
      <c r="AK4" s="119" t="s">
        <v>100</v>
      </c>
      <c r="AL4" s="119" t="s">
        <v>101</v>
      </c>
      <c r="AM4" s="119" t="s">
        <v>101</v>
      </c>
      <c r="AN4" s="119" t="s">
        <v>101</v>
      </c>
    </row>
    <row r="5" spans="1:40" x14ac:dyDescent="0.3">
      <c r="A5" s="143">
        <v>0</v>
      </c>
      <c r="B5" s="108">
        <v>0</v>
      </c>
      <c r="C5" s="137">
        <v>0</v>
      </c>
      <c r="D5" s="111">
        <v>0</v>
      </c>
      <c r="E5" s="112">
        <v>0</v>
      </c>
      <c r="F5" s="109">
        <v>0</v>
      </c>
      <c r="G5" s="113">
        <v>0</v>
      </c>
      <c r="H5" s="110">
        <v>0</v>
      </c>
      <c r="I5" s="109">
        <v>0</v>
      </c>
      <c r="J5" s="113">
        <v>0</v>
      </c>
      <c r="K5" s="110">
        <v>0</v>
      </c>
      <c r="L5" s="109">
        <v>0</v>
      </c>
      <c r="M5" s="113">
        <v>0</v>
      </c>
      <c r="N5" s="110">
        <v>0</v>
      </c>
      <c r="Z5" s="78"/>
      <c r="AB5" s="19">
        <v>0</v>
      </c>
      <c r="AC5" s="19"/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</row>
    <row r="6" spans="1:40" x14ac:dyDescent="0.3">
      <c r="A6" s="143">
        <v>1</v>
      </c>
      <c r="B6" s="137">
        <f>AMPTS_data!B9/'Reactor load'!$G$40</f>
        <v>7.1322435973789267</v>
      </c>
      <c r="C6" s="137">
        <v>9.9908870533273788</v>
      </c>
      <c r="D6" s="139">
        <f>'AMPTS_data (gas_gVS)'!E9-B6</f>
        <v>12.985998412951762</v>
      </c>
      <c r="E6" s="139">
        <f>'AMPTS_data (gas_gVS)'!F9-B6</f>
        <v>12.928538242982949</v>
      </c>
      <c r="F6" s="139">
        <f>'AMPTS_data (gas_gVS)'!G9-'AMPTS_data (gas_gVS) minus seed'!C6</f>
        <v>13.187109007842606</v>
      </c>
      <c r="G6" s="139">
        <f>'AMPTS_data (gas_gVS)'!H9-'AMPTS_data (gas_gVS) minus seed'!C6</f>
        <v>14.314764843480566</v>
      </c>
      <c r="H6" s="139">
        <f>'AMPTS_data (gas_gVS)'!I9-'AMPTS_data (gas_gVS) minus seed'!C6</f>
        <v>11.492033993762623</v>
      </c>
      <c r="I6" s="139">
        <f>'AMPTS_data (gas_gVS)'!J9-'AMPTS_data (gas_gVS) minus seed'!C6</f>
        <v>22.258633341668983</v>
      </c>
      <c r="J6" s="139">
        <f>'AMPTS_data (gas_gVS)'!K9-'AMPTS_data (gas_gVS) minus seed'!EZ6</f>
        <v>32.472178553625511</v>
      </c>
      <c r="K6" s="139">
        <f>'AMPTS_data (gas_gVS)'!L9-'AMPTS_data (gas_gVS) minus seed'!C6</f>
        <v>23.702320112135411</v>
      </c>
      <c r="L6" s="139">
        <f>'AMPTS_data (gas_gVS)'!M9-'AMPTS_data (gas_gVS) minus seed'!C6</f>
        <v>17.985033200238504</v>
      </c>
      <c r="M6" s="139">
        <f>'AMPTS_data (gas_gVS)'!N9-'AMPTS_data (gas_gVS) minus seed'!C6</f>
        <v>16.289958186158515</v>
      </c>
      <c r="N6" s="139">
        <f>'AMPTS_data (gas_gVS)'!O9-'AMPTS_data (gas_gVS) minus seed'!C6</f>
        <v>20.412725381420856</v>
      </c>
      <c r="P6" s="149">
        <f>'AMPTS_data (gas_gVS)'!U9-'AMPTS_data (gas_gVS)'!Q9</f>
        <v>3.8471523074856817</v>
      </c>
      <c r="Q6" s="149">
        <f>'AMPTS_data (gas_gVS)'!V9-'AMPTS_data (gas_gVS)'!Q9</f>
        <v>3.7697893711439221</v>
      </c>
      <c r="R6" s="149">
        <f>'AMPTS_data (gas_gVS)'!W9-'AMPTS_data (gas_gVS)'!R9</f>
        <v>4.4281284947797275</v>
      </c>
      <c r="S6" s="149">
        <f>'AMPTS_data (gas_gVS)'!X9-'AMPTS_data (gas_gVS)'!R9</f>
        <v>4.8223052607657859</v>
      </c>
      <c r="T6" s="149">
        <f>'AMPTS_data (gas_gVS)'!Y9-'AMPTS_data (gas_gVS)'!R9</f>
        <v>3.3565537850313336</v>
      </c>
      <c r="U6" s="149">
        <f>'AMPTS_data (gas_gVS)'!Z9-'AMPTS_data (gas_gVS)'!R9</f>
        <v>6.9843447111398262</v>
      </c>
      <c r="V6" s="149">
        <f>'AMPTS_data (gas_gVS)'!AA9-'AMPTS_data (gas_gVS)'!R9</f>
        <v>6.8271767812326303</v>
      </c>
      <c r="W6" s="149">
        <f>'AMPTS_data (gas_gVS)'!AB9-'AMPTS_data (gas_gVS)'!R9</f>
        <v>7.7423449083259168</v>
      </c>
      <c r="X6" s="149">
        <f>'AMPTS_data (gas_gVS)'!AC9-'AMPTS_data (gas_gVS)'!R9</f>
        <v>5.4143533045606986</v>
      </c>
      <c r="Y6" s="149">
        <f>'AMPTS_data (gas_gVS)'!AD9-'AMPTS_data (gas_gVS)'!R9</f>
        <v>5.0516503466750571</v>
      </c>
      <c r="Z6" s="149">
        <f>'AMPTS_data (gas_gVS)'!AE9-'AMPTS_data (gas_gVS)'!R9</f>
        <v>5.9772331295751933</v>
      </c>
      <c r="AB6" s="19">
        <v>30.4</v>
      </c>
      <c r="AC6" s="19">
        <v>31.75</v>
      </c>
      <c r="AD6" s="19">
        <v>29.9</v>
      </c>
      <c r="AE6" s="19">
        <v>29.6</v>
      </c>
      <c r="AF6" s="19">
        <v>32.799999999999997</v>
      </c>
      <c r="AG6" s="19">
        <v>32.9</v>
      </c>
      <c r="AH6" s="19">
        <v>30.4</v>
      </c>
      <c r="AI6" s="19">
        <v>31.5</v>
      </c>
      <c r="AJ6" s="19">
        <v>30.8</v>
      </c>
      <c r="AK6" s="19">
        <v>32.4</v>
      </c>
      <c r="AL6" s="19">
        <v>30.7</v>
      </c>
      <c r="AM6" s="19">
        <v>31.3</v>
      </c>
      <c r="AN6" s="19">
        <v>30.1</v>
      </c>
    </row>
    <row r="7" spans="1:40" x14ac:dyDescent="0.3">
      <c r="A7" s="143">
        <v>2</v>
      </c>
      <c r="B7" s="137">
        <f>AMPTS_data!B10/'Reactor load'!$G$40</f>
        <v>11.994810480989736</v>
      </c>
      <c r="C7" s="137">
        <v>15.101250919928695</v>
      </c>
      <c r="D7" s="139">
        <f>'AMPTS_data (gas_gVS)'!E10-B7</f>
        <v>8.4179149004311196</v>
      </c>
      <c r="E7" s="139">
        <f>'AMPTS_data (gas_gVS)'!F10-B7</f>
        <v>11.78651736485279</v>
      </c>
      <c r="F7" s="139">
        <f>'AMPTS_data (gas_gVS)'!G10-'AMPTS_data (gas_gVS) minus seed'!C7</f>
        <v>96.529494286982981</v>
      </c>
      <c r="G7" s="139">
        <f>'AMPTS_data (gas_gVS)'!H10-'AMPTS_data (gas_gVS) minus seed'!C7</f>
        <v>86.955193465929483</v>
      </c>
      <c r="H7" s="139">
        <f>'AMPTS_data (gas_gVS)'!I10-'AMPTS_data (gas_gVS) minus seed'!C7</f>
        <v>96.220645873400599</v>
      </c>
      <c r="I7" s="139">
        <f>'AMPTS_data (gas_gVS)'!J10-'AMPTS_data (gas_gVS) minus seed'!C7</f>
        <v>120.87105879002141</v>
      </c>
      <c r="J7" s="139">
        <f>'AMPTS_data (gas_gVS)'!K10-'AMPTS_data (gas_gVS) minus seed'!EZ7</f>
        <v>116.11263846447908</v>
      </c>
      <c r="K7" s="139">
        <f>'AMPTS_data (gas_gVS)'!L10-'AMPTS_data (gas_gVS) minus seed'!C7</f>
        <v>103.02967601470496</v>
      </c>
      <c r="L7" s="139">
        <f>'AMPTS_data (gas_gVS)'!M10-'AMPTS_data (gas_gVS) minus seed'!C7</f>
        <v>91.602284712157228</v>
      </c>
      <c r="M7" s="139">
        <f>'AMPTS_data (gas_gVS)'!N10-'AMPTS_data (gas_gVS) minus seed'!C7</f>
        <v>91.336531426051494</v>
      </c>
      <c r="N7" s="139">
        <f>'AMPTS_data (gas_gVS)'!O10-'AMPTS_data (gas_gVS) minus seed'!C7</f>
        <v>97.039453295456184</v>
      </c>
      <c r="P7" s="150"/>
      <c r="Q7" s="150"/>
      <c r="R7" s="149"/>
      <c r="S7" s="149"/>
      <c r="T7" s="149"/>
      <c r="U7" s="149"/>
      <c r="V7" s="149"/>
      <c r="W7" s="149"/>
      <c r="X7" s="149"/>
      <c r="Y7" s="149"/>
      <c r="Z7" s="149"/>
    </row>
    <row r="8" spans="1:40" x14ac:dyDescent="0.3">
      <c r="A8" s="143">
        <v>3</v>
      </c>
      <c r="B8" s="137">
        <f>AMPTS_data!B11/'Reactor load'!$G$40</f>
        <v>12.928538242982949</v>
      </c>
      <c r="C8" s="137">
        <v>17.065670480737495</v>
      </c>
      <c r="D8" s="139">
        <f>'AMPTS_data (gas_gVS)'!E11-B8</f>
        <v>5.8283464031206442</v>
      </c>
      <c r="E8" s="139">
        <f>'AMPTS_data (gas_gVS)'!F11-B8</f>
        <v>9.0997448001352446</v>
      </c>
      <c r="F8" s="139">
        <f>'AMPTS_data (gas_gVS)'!G11-'AMPTS_data (gas_gVS) minus seed'!C8</f>
        <v>84.887493081093268</v>
      </c>
      <c r="G8" s="139">
        <f>'AMPTS_data (gas_gVS)'!H11-'AMPTS_data (gas_gVS) minus seed'!C8</f>
        <v>75.821231917199938</v>
      </c>
      <c r="H8" s="139">
        <f>'AMPTS_data (gas_gVS)'!I11-'AMPTS_data (gas_gVS) minus seed'!C8</f>
        <v>111.95620108979064</v>
      </c>
      <c r="I8" s="139">
        <f>'AMPTS_data (gas_gVS)'!J11-'AMPTS_data (gas_gVS) minus seed'!C8</f>
        <v>110.98063496742047</v>
      </c>
      <c r="J8" s="139">
        <f>'AMPTS_data (gas_gVS)'!K11-'AMPTS_data (gas_gVS) minus seed'!EZ8</f>
        <v>105.56275821460035</v>
      </c>
      <c r="K8" s="139">
        <f>'AMPTS_data (gas_gVS)'!L11-'AMPTS_data (gas_gVS) minus seed'!C8</f>
        <v>91.326229488736317</v>
      </c>
      <c r="L8" s="139">
        <f>'AMPTS_data (gas_gVS)'!M11-'AMPTS_data (gas_gVS) minus seed'!C8</f>
        <v>79.879586986259781</v>
      </c>
      <c r="M8" s="139">
        <f>'AMPTS_data (gas_gVS)'!N11-'AMPTS_data (gas_gVS) minus seed'!C8</f>
        <v>79.749511503277105</v>
      </c>
      <c r="N8" s="139">
        <f>'AMPTS_data (gas_gVS)'!O11-'AMPTS_data (gas_gVS) minus seed'!C8</f>
        <v>85.726479946331608</v>
      </c>
      <c r="P8" s="150"/>
      <c r="Q8" s="150"/>
      <c r="R8" s="149">
        <f>'AMPTS_data (gas_gVS)'!W11-'AMPTS_data (gas_gVS)'!R11</f>
        <v>5.3030296419378917</v>
      </c>
      <c r="S8" s="149">
        <f>'AMPTS_data (gas_gVS)'!X11-'AMPTS_data (gas_gVS)'!R11</f>
        <v>5.900557388115466</v>
      </c>
      <c r="T8" s="149">
        <f>'AMPTS_data (gas_gVS)'!Y11-'AMPTS_data (gas_gVS)'!R11</f>
        <v>44.933660351753652</v>
      </c>
      <c r="U8" s="149">
        <f>'AMPTS_data (gas_gVS)'!Z11-'AMPTS_data (gas_gVS)'!R11</f>
        <v>66.166674899463985</v>
      </c>
      <c r="V8" s="149">
        <f>'AMPTS_data (gas_gVS)'!AA11-'AMPTS_data (gas_gVS)'!R11</f>
        <v>5.6992005404582642</v>
      </c>
      <c r="W8" s="149">
        <f>'AMPTS_data (gas_gVS)'!AB11-'AMPTS_data (gas_gVS)'!R11</f>
        <v>9.5581629016539651</v>
      </c>
      <c r="X8" s="149">
        <f>'AMPTS_data (gas_gVS)'!AC11-'AMPTS_data (gas_gVS)'!R11</f>
        <v>43.67586945395594</v>
      </c>
      <c r="Y8" s="149">
        <f>'AMPTS_data (gas_gVS)'!AD11-'AMPTS_data (gas_gVS)'!R11</f>
        <v>2.8461769269091803</v>
      </c>
      <c r="Z8" s="149">
        <f>'AMPTS_data (gas_gVS)'!AE11-'AMPTS_data (gas_gVS)'!R11</f>
        <v>8.1950368777368858</v>
      </c>
      <c r="AB8">
        <v>50.1</v>
      </c>
      <c r="AC8" s="19">
        <v>51.85</v>
      </c>
      <c r="AD8">
        <v>12.2</v>
      </c>
      <c r="AE8">
        <v>13.3</v>
      </c>
      <c r="AF8">
        <v>13.9</v>
      </c>
      <c r="AG8">
        <v>15.9</v>
      </c>
      <c r="AH8">
        <v>41.7</v>
      </c>
      <c r="AI8">
        <v>58.6</v>
      </c>
      <c r="AJ8">
        <v>13.8</v>
      </c>
      <c r="AK8">
        <v>17</v>
      </c>
      <c r="AL8">
        <v>54.2</v>
      </c>
      <c r="AM8">
        <v>12.1</v>
      </c>
      <c r="AN8">
        <v>16.600000000000001</v>
      </c>
    </row>
    <row r="9" spans="1:40" x14ac:dyDescent="0.3">
      <c r="A9" s="143">
        <v>4</v>
      </c>
      <c r="B9" s="137">
        <f>AMPTS_data!B12/'Reactor load'!$G$40</f>
        <v>15.248492605473778</v>
      </c>
      <c r="C9" s="137">
        <v>19.84889746360188</v>
      </c>
      <c r="D9" s="139">
        <f>'AMPTS_data (gas_gVS)'!E12-B9</f>
        <v>3.6970014909547153</v>
      </c>
      <c r="E9" s="139">
        <f>'AMPTS_data (gas_gVS)'!F12-B9</f>
        <v>6.7667828893461497</v>
      </c>
      <c r="F9" s="139">
        <f>'AMPTS_data (gas_gVS)'!G12-'AMPTS_data (gas_gVS) minus seed'!C9</f>
        <v>105.86255306501684</v>
      </c>
      <c r="G9" s="139">
        <f>'AMPTS_data (gas_gVS)'!H12-'AMPTS_data (gas_gVS) minus seed'!C9</f>
        <v>109.60222320076912</v>
      </c>
      <c r="H9" s="139">
        <f>'AMPTS_data (gas_gVS)'!I12-'AMPTS_data (gas_gVS) minus seed'!C9</f>
        <v>117.17912008451069</v>
      </c>
      <c r="I9" s="139">
        <f>'AMPTS_data (gas_gVS)'!J12-'AMPTS_data (gas_gVS) minus seed'!C9</f>
        <v>108.50958914371455</v>
      </c>
      <c r="J9" s="139">
        <f>'AMPTS_data (gas_gVS)'!K12-'AMPTS_data (gas_gVS) minus seed'!EZ9</f>
        <v>110.35603976251241</v>
      </c>
      <c r="K9" s="139">
        <f>'AMPTS_data (gas_gVS)'!L12-'AMPTS_data (gas_gVS) minus seed'!C9</f>
        <v>92.445266995352569</v>
      </c>
      <c r="L9" s="139">
        <f>'AMPTS_data (gas_gVS)'!M12-'AMPTS_data (gas_gVS) minus seed'!C9</f>
        <v>94.019180339443096</v>
      </c>
      <c r="M9" s="139">
        <f>'AMPTS_data (gas_gVS)'!N12-'AMPTS_data (gas_gVS) minus seed'!C9</f>
        <v>81.837611358114373</v>
      </c>
      <c r="N9" s="139">
        <f>'AMPTS_data (gas_gVS)'!O12-'AMPTS_data (gas_gVS) minus seed'!C9</f>
        <v>86.533336293789432</v>
      </c>
      <c r="P9" s="150"/>
      <c r="Q9" s="150"/>
      <c r="R9" s="149"/>
      <c r="S9" s="149"/>
      <c r="T9" s="149"/>
      <c r="U9" s="149"/>
      <c r="V9" s="149"/>
      <c r="W9" s="149"/>
      <c r="X9" s="149"/>
      <c r="Y9" s="149"/>
      <c r="Z9" s="149"/>
    </row>
    <row r="10" spans="1:40" x14ac:dyDescent="0.3">
      <c r="A10" s="143">
        <v>5</v>
      </c>
      <c r="B10" s="137">
        <f>AMPTS_data!B13/'Reactor load'!$G$40</f>
        <v>17.827017732824267</v>
      </c>
      <c r="C10" s="137">
        <v>22.754227307649991</v>
      </c>
      <c r="D10" s="139">
        <f>'AMPTS_data (gas_gVS)'!E13-B10</f>
        <v>-0.33902308029694339</v>
      </c>
      <c r="E10" s="139">
        <f>'AMPTS_data (gas_gVS)'!F13-B10</f>
        <v>3.5471979535980154</v>
      </c>
      <c r="F10" s="139">
        <f>'AMPTS_data (gas_gVS)'!G13-'AMPTS_data (gas_gVS) minus seed'!C10</f>
        <v>104.0886995876433</v>
      </c>
      <c r="G10" s="139">
        <f>'AMPTS_data (gas_gVS)'!H13-'AMPTS_data (gas_gVS) minus seed'!C10</f>
        <v>103.73810778183321</v>
      </c>
      <c r="H10" s="139">
        <f>'AMPTS_data (gas_gVS)'!I13-'AMPTS_data (gas_gVS) minus seed'!C10</f>
        <v>115.50373109546015</v>
      </c>
      <c r="I10" s="139">
        <f>'AMPTS_data (gas_gVS)'!J13-'AMPTS_data (gas_gVS) minus seed'!C10</f>
        <v>102.41893183454778</v>
      </c>
      <c r="J10" s="139">
        <f>'AMPTS_data (gas_gVS)'!K13-'AMPTS_data (gas_gVS) minus seed'!EZ10</f>
        <v>121.6672410840968</v>
      </c>
      <c r="K10" s="139">
        <f>'AMPTS_data (gas_gVS)'!L13-'AMPTS_data (gas_gVS) minus seed'!C10</f>
        <v>99.150703136318072</v>
      </c>
      <c r="L10" s="139">
        <f>'AMPTS_data (gas_gVS)'!M13-'AMPTS_data (gas_gVS) minus seed'!C10</f>
        <v>101.31367631114645</v>
      </c>
      <c r="M10" s="139">
        <f>'AMPTS_data (gas_gVS)'!N13-'AMPTS_data (gas_gVS) minus seed'!C10</f>
        <v>91.081149368689097</v>
      </c>
      <c r="N10" s="139">
        <f>'AMPTS_data (gas_gVS)'!O13-'AMPTS_data (gas_gVS) minus seed'!C10</f>
        <v>94.177053281012121</v>
      </c>
      <c r="P10" s="150"/>
      <c r="Q10" s="150"/>
      <c r="R10" s="149"/>
      <c r="S10" s="149"/>
      <c r="T10" s="149"/>
      <c r="U10" s="149"/>
      <c r="V10" s="149"/>
      <c r="W10" s="149"/>
      <c r="X10" s="149"/>
      <c r="Y10" s="149"/>
      <c r="Z10" s="149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40" x14ac:dyDescent="0.3">
      <c r="A11" s="143">
        <v>6</v>
      </c>
      <c r="B11" s="137">
        <f>AMPTS_data!B14/'Reactor load'!$G$40</f>
        <v>18.157413710144944</v>
      </c>
      <c r="C11" s="137">
        <v>23.152857236808629</v>
      </c>
      <c r="D11" s="139">
        <f>'AMPTS_data (gas_gVS)'!E14-B11</f>
        <v>0.36452965782232027</v>
      </c>
      <c r="E11" s="139">
        <f>'AMPTS_data (gas_gVS)'!F14-B11</f>
        <v>9.5631078848397486</v>
      </c>
      <c r="F11" s="139">
        <f>'AMPTS_data (gas_gVS)'!G14-'AMPTS_data (gas_gVS) minus seed'!C11</f>
        <v>104.17733284622075</v>
      </c>
      <c r="G11" s="139">
        <f>'AMPTS_data (gas_gVS)'!H14-'AMPTS_data (gas_gVS) minus seed'!C11</f>
        <v>109.70361046322735</v>
      </c>
      <c r="H11" s="139">
        <f>'AMPTS_data (gas_gVS)'!I14-'AMPTS_data (gas_gVS) minus seed'!C11</f>
        <v>119.27060719804523</v>
      </c>
      <c r="I11" s="139">
        <f>'AMPTS_data (gas_gVS)'!J14-'AMPTS_data (gas_gVS) minus seed'!C11</f>
        <v>105.12809028570577</v>
      </c>
      <c r="J11" s="139">
        <f>'AMPTS_data (gas_gVS)'!K14-'AMPTS_data (gas_gVS) minus seed'!EZ11</f>
        <v>122.25552224977815</v>
      </c>
      <c r="K11" s="139">
        <f>'AMPTS_data (gas_gVS)'!L14-'AMPTS_data (gas_gVS) minus seed'!C11</f>
        <v>99.393834478811826</v>
      </c>
      <c r="L11" s="139">
        <f>'AMPTS_data (gas_gVS)'!M14-'AMPTS_data (gas_gVS) minus seed'!C11</f>
        <v>101.77667031152112</v>
      </c>
      <c r="M11" s="139">
        <f>'AMPTS_data (gas_gVS)'!N14-'AMPTS_data (gas_gVS) minus seed'!C11</f>
        <v>91.157898159272946</v>
      </c>
      <c r="N11" s="139">
        <f>'AMPTS_data (gas_gVS)'!O14-'AMPTS_data (gas_gVS) minus seed'!C11</f>
        <v>94.396415687518754</v>
      </c>
      <c r="P11" s="150"/>
      <c r="Q11" s="150"/>
      <c r="R11" s="149">
        <f>'AMPTS_data (gas_gVS)'!W14-'AMPTS_data (gas_gVS)'!R14</f>
        <v>67.488858075653525</v>
      </c>
      <c r="S11" s="149">
        <f>'AMPTS_data (gas_gVS)'!X14-'AMPTS_data (gas_gVS)'!R14</f>
        <v>75.327045020383821</v>
      </c>
      <c r="T11" s="149">
        <f>'AMPTS_data (gas_gVS)'!Y14-'AMPTS_data (gas_gVS)'!R14</f>
        <v>92.873582562247449</v>
      </c>
      <c r="U11" s="149">
        <f>'AMPTS_data (gas_gVS)'!Z14-'AMPTS_data (gas_gVS)'!R14</f>
        <v>86.170695076006183</v>
      </c>
      <c r="V11" s="149">
        <f>'AMPTS_data (gas_gVS)'!AA14-'AMPTS_data (gas_gVS)'!R14</f>
        <v>65.906512469118624</v>
      </c>
      <c r="W11" s="149">
        <f>'AMPTS_data (gas_gVS)'!AB14-'AMPTS_data (gas_gVS)'!R14</f>
        <v>74.302906933272581</v>
      </c>
      <c r="X11" s="149">
        <f>'AMPTS_data (gas_gVS)'!AC14-'AMPTS_data (gas_gVS)'!R14</f>
        <v>79.605762494234213</v>
      </c>
      <c r="Y11" s="149">
        <f>'AMPTS_data (gas_gVS)'!AD14-'AMPTS_data (gas_gVS)'!R14</f>
        <v>68.839504094185912</v>
      </c>
      <c r="Z11" s="149">
        <f>'AMPTS_data (gas_gVS)'!AE14-'AMPTS_data (gas_gVS)'!R14</f>
        <v>75.48169760238406</v>
      </c>
      <c r="AB11">
        <v>62.5</v>
      </c>
      <c r="AC11" s="19">
        <v>52.05</v>
      </c>
      <c r="AD11">
        <v>19.899999999999999</v>
      </c>
      <c r="AE11">
        <v>20.5</v>
      </c>
      <c r="AF11" s="6">
        <v>62.5</v>
      </c>
      <c r="AG11" s="15">
        <v>65.8</v>
      </c>
      <c r="AH11" s="15">
        <v>73.7</v>
      </c>
      <c r="AI11" s="15">
        <v>76.599999999999994</v>
      </c>
      <c r="AJ11" s="15">
        <v>63.8</v>
      </c>
      <c r="AK11" s="15">
        <v>70.5</v>
      </c>
      <c r="AL11" s="15">
        <v>73.400000000000006</v>
      </c>
      <c r="AM11" s="15">
        <v>70.8</v>
      </c>
      <c r="AN11" s="15">
        <v>74.5</v>
      </c>
    </row>
    <row r="12" spans="1:40" x14ac:dyDescent="0.3">
      <c r="A12" s="143">
        <v>7</v>
      </c>
      <c r="B12" s="137">
        <f>AMPTS_data!B15/'Reactor load'!$G$40</f>
        <v>18.997768695938834</v>
      </c>
      <c r="C12" s="137">
        <v>24.510353752321841</v>
      </c>
      <c r="D12" s="139">
        <f>'AMPTS_data (gas_gVS)'!E15-B12</f>
        <v>5.4604664348129361</v>
      </c>
      <c r="E12" s="139">
        <f>'AMPTS_data (gas_gVS)'!F15-B12</f>
        <v>11.277913517661812</v>
      </c>
      <c r="F12" s="139">
        <f>'AMPTS_data (gas_gVS)'!G15-'AMPTS_data (gas_gVS) minus seed'!C12</f>
        <v>107.37752980623878</v>
      </c>
      <c r="G12" s="139">
        <f>'AMPTS_data (gas_gVS)'!H15-'AMPTS_data (gas_gVS) minus seed'!C12</f>
        <v>115.85115548564889</v>
      </c>
      <c r="H12" s="139">
        <f>'AMPTS_data (gas_gVS)'!I15-'AMPTS_data (gas_gVS) minus seed'!C12</f>
        <v>121.05061023283253</v>
      </c>
      <c r="I12" s="139">
        <f>'AMPTS_data (gas_gVS)'!J15-'AMPTS_data (gas_gVS) minus seed'!C12</f>
        <v>108.44713192565942</v>
      </c>
      <c r="J12" s="139">
        <f>'AMPTS_data (gas_gVS)'!K15-'AMPTS_data (gas_gVS) minus seed'!EZ12</f>
        <v>124.41849542460655</v>
      </c>
      <c r="K12" s="139">
        <f>'AMPTS_data (gas_gVS)'!L15-'AMPTS_data (gas_gVS) minus seed'!C12</f>
        <v>99.694221248400567</v>
      </c>
      <c r="L12" s="139">
        <f>'AMPTS_data (gas_gVS)'!M15-'AMPTS_data (gas_gVS) minus seed'!C12</f>
        <v>102.8020096287172</v>
      </c>
      <c r="M12" s="139">
        <f>'AMPTS_data (gas_gVS)'!N15-'AMPTS_data (gas_gVS) minus seed'!C12</f>
        <v>90.127224513582718</v>
      </c>
      <c r="N12" s="139">
        <f>'AMPTS_data (gas_gVS)'!O15-'AMPTS_data (gas_gVS) minus seed'!C12</f>
        <v>93.69850714564825</v>
      </c>
      <c r="P12" s="150"/>
      <c r="Q12" s="150"/>
      <c r="R12" s="149"/>
      <c r="S12" s="149"/>
      <c r="T12" s="149"/>
      <c r="U12" s="149"/>
      <c r="V12" s="149"/>
      <c r="W12" s="149"/>
      <c r="X12" s="149"/>
      <c r="Y12" s="149"/>
      <c r="Z12" s="149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0" x14ac:dyDescent="0.3">
      <c r="A13" s="143">
        <v>8</v>
      </c>
      <c r="B13" s="137">
        <f>AMPTS_data!B16/'Reactor load'!$G$40</f>
        <v>19.277887024536795</v>
      </c>
      <c r="C13" s="137">
        <v>24.783289559673705</v>
      </c>
      <c r="D13" s="139">
        <f>'AMPTS_data (gas_gVS)'!E16-B13</f>
        <v>4.9704213361025964</v>
      </c>
      <c r="E13" s="139">
        <f>'AMPTS_data (gas_gVS)'!F16-B13</f>
        <v>10.150468260877126</v>
      </c>
      <c r="F13" s="139">
        <f>'AMPTS_data (gas_gVS)'!G16-'AMPTS_data (gas_gVS) minus seed'!C13</f>
        <v>98.011719325504217</v>
      </c>
      <c r="G13" s="139">
        <f>'AMPTS_data (gas_gVS)'!H16-'AMPTS_data (gas_gVS) minus seed'!C13</f>
        <v>105.85016414409122</v>
      </c>
      <c r="H13" s="139">
        <f>'AMPTS_data (gas_gVS)'!I16-'AMPTS_data (gas_gVS) minus seed'!C13</f>
        <v>112.09138224458516</v>
      </c>
      <c r="I13" s="139">
        <f>'AMPTS_data (gas_gVS)'!J16-'AMPTS_data (gas_gVS) minus seed'!C13</f>
        <v>98.328976687317208</v>
      </c>
      <c r="J13" s="139">
        <f>'AMPTS_data (gas_gVS)'!K16-'AMPTS_data (gas_gVS) minus seed'!EZ13</f>
        <v>115.77705724369351</v>
      </c>
      <c r="K13" s="139">
        <f>'AMPTS_data (gas_gVS)'!L16-'AMPTS_data (gas_gVS) minus seed'!C13</f>
        <v>91.294615182290769</v>
      </c>
      <c r="L13" s="139">
        <f>'AMPTS_data (gas_gVS)'!M16-'AMPTS_data (gas_gVS) minus seed'!C13</f>
        <v>92.848082264271724</v>
      </c>
      <c r="M13" s="139">
        <f>'AMPTS_data (gas_gVS)'!N16-'AMPTS_data (gas_gVS) minus seed'!C13</f>
        <v>81.55262619282567</v>
      </c>
      <c r="N13" s="139">
        <f>'AMPTS_data (gas_gVS)'!O16-'AMPTS_data (gas_gVS) minus seed'!C13</f>
        <v>85.277665216871554</v>
      </c>
      <c r="P13" s="150"/>
      <c r="Q13" s="150"/>
      <c r="R13" s="149">
        <f>'AMPTS_data (gas_gVS)'!W16-'AMPTS_data (gas_gVS)'!R16</f>
        <v>57.553107816306238</v>
      </c>
      <c r="S13" s="149">
        <f>'AMPTS_data (gas_gVS)'!X16-'AMPTS_data (gas_gVS)'!R16</f>
        <v>70.580121748800607</v>
      </c>
      <c r="T13" s="149">
        <f>'AMPTS_data (gas_gVS)'!Y16-'AMPTS_data (gas_gVS)'!R16</f>
        <v>69.572118530957496</v>
      </c>
      <c r="U13" s="149">
        <f>'AMPTS_data (gas_gVS)'!Z16-'AMPTS_data (gas_gVS)'!R16</f>
        <v>65.364366960958563</v>
      </c>
      <c r="V13" s="149">
        <f>'AMPTS_data (gas_gVS)'!AA16-'AMPTS_data (gas_gVS)'!R16</f>
        <v>50.830369619943333</v>
      </c>
      <c r="W13" s="149">
        <f>'AMPTS_data (gas_gVS)'!AB16-'AMPTS_data (gas_gVS)'!R16</f>
        <v>52.269082526174728</v>
      </c>
      <c r="X13" s="149">
        <f>'AMPTS_data (gas_gVS)'!AC16-'AMPTS_data (gas_gVS)'!R16</f>
        <v>72.41348093330933</v>
      </c>
      <c r="Y13" s="149">
        <f>'AMPTS_data (gas_gVS)'!AD16-'AMPTS_data (gas_gVS)'!R16</f>
        <v>63.083789765338295</v>
      </c>
      <c r="Z13" s="149">
        <f>'AMPTS_data (gas_gVS)'!AE16-'AMPTS_data (gas_gVS)'!R16</f>
        <v>66.245346895077191</v>
      </c>
      <c r="AB13" s="19">
        <v>60.7</v>
      </c>
      <c r="AC13" s="19">
        <v>46.45</v>
      </c>
      <c r="AD13" s="31">
        <v>34.799999999999997</v>
      </c>
      <c r="AE13" s="31">
        <v>37.4</v>
      </c>
      <c r="AF13" s="31">
        <v>56.2</v>
      </c>
      <c r="AG13" s="31">
        <v>62.8</v>
      </c>
      <c r="AH13" s="31">
        <v>59.2</v>
      </c>
      <c r="AI13" s="31">
        <v>62.4</v>
      </c>
      <c r="AJ13" s="31">
        <v>53.8</v>
      </c>
      <c r="AK13" s="31">
        <v>54.9</v>
      </c>
      <c r="AL13" s="31">
        <v>71.3</v>
      </c>
      <c r="AM13" s="31">
        <v>70.099999999999994</v>
      </c>
      <c r="AN13" s="31">
        <v>70.599999999999994</v>
      </c>
    </row>
    <row r="14" spans="1:40" x14ac:dyDescent="0.3">
      <c r="A14" s="143">
        <v>9</v>
      </c>
      <c r="B14" s="137">
        <f>AMPTS_data!B17/'Reactor load'!$G$40</f>
        <v>19.550822831888659</v>
      </c>
      <c r="C14" s="137">
        <v>25.056225367025565</v>
      </c>
      <c r="D14" s="139">
        <f>'AMPTS_data (gas_gVS)'!E17-B14</f>
        <v>25.259044546942356</v>
      </c>
      <c r="E14" s="139">
        <f>'AMPTS_data (gas_gVS)'!F17-B14</f>
        <v>23.038243014251272</v>
      </c>
      <c r="F14" s="139">
        <f>'AMPTS_data (gas_gVS)'!G17-'AMPTS_data (gas_gVS) minus seed'!C14</f>
        <v>121.28693770099751</v>
      </c>
      <c r="G14" s="139">
        <f>'AMPTS_data (gas_gVS)'!H17-'AMPTS_data (gas_gVS) minus seed'!C14</f>
        <v>121.63154483538061</v>
      </c>
      <c r="H14" s="139">
        <f>'AMPTS_data (gas_gVS)'!I17-'AMPTS_data (gas_gVS) minus seed'!C14</f>
        <v>135.16421230305977</v>
      </c>
      <c r="I14" s="139">
        <f>'AMPTS_data (gas_gVS)'!J17-'AMPTS_data (gas_gVS) minus seed'!C14</f>
        <v>117.3102807693068</v>
      </c>
      <c r="J14" s="139">
        <f>'AMPTS_data (gas_gVS)'!K17-'AMPTS_data (gas_gVS) minus seed'!EZ14</f>
        <v>134.35849272781084</v>
      </c>
      <c r="K14" s="139">
        <f>'AMPTS_data (gas_gVS)'!L17-'AMPTS_data (gas_gVS) minus seed'!C14</f>
        <v>113.82044978936368</v>
      </c>
      <c r="L14" s="139">
        <f>'AMPTS_data (gas_gVS)'!M17-'AMPTS_data (gas_gVS) minus seed'!C14</f>
        <v>106.37037174127188</v>
      </c>
      <c r="M14" s="139">
        <f>'AMPTS_data (gas_gVS)'!N17-'AMPTS_data (gas_gVS) minus seed'!C14</f>
        <v>101.67168081373092</v>
      </c>
      <c r="N14" s="139">
        <f>'AMPTS_data (gas_gVS)'!O17-'AMPTS_data (gas_gVS) minus seed'!C14</f>
        <v>104.11675048149671</v>
      </c>
      <c r="P14" s="150"/>
      <c r="Q14" s="150"/>
      <c r="R14" s="149"/>
      <c r="S14" s="149"/>
      <c r="T14" s="149"/>
      <c r="U14" s="149"/>
      <c r="V14" s="149"/>
      <c r="W14" s="149"/>
      <c r="X14" s="149"/>
      <c r="Y14" s="149"/>
      <c r="Z14" s="149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0" x14ac:dyDescent="0.3">
      <c r="A15" s="143">
        <v>10</v>
      </c>
      <c r="B15" s="137">
        <f>AMPTS_data!B18/'Reactor load'!$G$40</f>
        <v>19.751933426779505</v>
      </c>
      <c r="C15" s="137">
        <v>25.275292265031666</v>
      </c>
      <c r="D15" s="139">
        <f>'AMPTS_data (gas_gVS)'!E18-B15</f>
        <v>22.625225712542832</v>
      </c>
      <c r="E15" s="139">
        <f>'AMPTS_data (gas_gVS)'!F18-B15</f>
        <v>30.31726536021608</v>
      </c>
      <c r="F15" s="139">
        <f>'AMPTS_data (gas_gVS)'!G18-'AMPTS_data (gas_gVS) minus seed'!C15</f>
        <v>113.31823632753144</v>
      </c>
      <c r="G15" s="139">
        <f>'AMPTS_data (gas_gVS)'!H18-'AMPTS_data (gas_gVS) minus seed'!C15</f>
        <v>111.06839073888393</v>
      </c>
      <c r="H15" s="139">
        <f>'AMPTS_data (gas_gVS)'!I18-'AMPTS_data (gas_gVS) minus seed'!C15</f>
        <v>129.90831393390971</v>
      </c>
      <c r="I15" s="139">
        <f>'AMPTS_data (gas_gVS)'!J18-'AMPTS_data (gas_gVS) minus seed'!C15</f>
        <v>112.07676747793992</v>
      </c>
      <c r="J15" s="139">
        <f>'AMPTS_data (gas_gVS)'!K18-'AMPTS_data (gas_gVS) minus seed'!EZ15</f>
        <v>124.80562353240575</v>
      </c>
      <c r="K15" s="139">
        <f>'AMPTS_data (gas_gVS)'!L18-'AMPTS_data (gas_gVS) minus seed'!C15</f>
        <v>104.97759254619406</v>
      </c>
      <c r="L15" s="139">
        <f>'AMPTS_data (gas_gVS)'!M18-'AMPTS_data (gas_gVS) minus seed'!C15</f>
        <v>100.95422002955864</v>
      </c>
      <c r="M15" s="139">
        <f>'AMPTS_data (gas_gVS)'!N18-'AMPTS_data (gas_gVS) minus seed'!C15</f>
        <v>92.52236629192474</v>
      </c>
      <c r="N15" s="139">
        <f>'AMPTS_data (gas_gVS)'!O18-'AMPTS_data (gas_gVS) minus seed'!C15</f>
        <v>97.199410162018552</v>
      </c>
      <c r="P15" s="149">
        <f>'AMPTS_data (gas_gVS)'!U18-'AMPTS_data (gas_gVS)'!Q18</f>
        <v>6.2675954598561727</v>
      </c>
      <c r="Q15" s="149">
        <f>'AMPTS_data (gas_gVS)'!V18-'AMPTS_data (gas_gVS)'!Q18</f>
        <v>10.071805653170431</v>
      </c>
      <c r="R15" s="149">
        <f>'AMPTS_data (gas_gVS)'!W18-'AMPTS_data (gas_gVS)'!R18</f>
        <v>77.63500555933409</v>
      </c>
      <c r="S15" s="149">
        <f>'AMPTS_data (gas_gVS)'!X18-'AMPTS_data (gas_gVS)'!R18</f>
        <v>73.47273041369867</v>
      </c>
      <c r="T15" s="149">
        <f>'AMPTS_data (gas_gVS)'!Y18-'AMPTS_data (gas_gVS)'!R18</f>
        <v>86.82282261641295</v>
      </c>
      <c r="U15" s="149">
        <f>'AMPTS_data (gas_gVS)'!Z18-'AMPTS_data (gas_gVS)'!R18</f>
        <v>82.474382882756544</v>
      </c>
      <c r="V15" s="149">
        <f>'AMPTS_data (gas_gVS)'!AA18-'AMPTS_data (gas_gVS)'!R18</f>
        <v>66.966237777967606</v>
      </c>
      <c r="W15" s="149">
        <f>'AMPTS_data (gas_gVS)'!AB18-'AMPTS_data (gas_gVS)'!R18</f>
        <v>75.700249831932723</v>
      </c>
      <c r="X15" s="149">
        <f>'AMPTS_data (gas_gVS)'!AC18-'AMPTS_data (gas_gVS)'!R18</f>
        <v>75.427091214484008</v>
      </c>
      <c r="Y15" s="149">
        <f>'AMPTS_data (gas_gVS)'!AD18-'AMPTS_data (gas_gVS)'!R18</f>
        <v>71.788492965705274</v>
      </c>
      <c r="Z15" s="149">
        <f>'AMPTS_data (gas_gVS)'!AE18-'AMPTS_data (gas_gVS)'!R18</f>
        <v>76.046898338057446</v>
      </c>
      <c r="AB15" s="19">
        <v>64.599999999999994</v>
      </c>
      <c r="AC15" s="19">
        <v>42.75</v>
      </c>
      <c r="AD15" s="31">
        <v>44.9</v>
      </c>
      <c r="AE15" s="31">
        <v>45.6</v>
      </c>
      <c r="AF15" s="31">
        <v>63.8</v>
      </c>
      <c r="AG15" s="31">
        <v>61.8</v>
      </c>
      <c r="AH15" s="31">
        <v>62.9</v>
      </c>
      <c r="AI15" s="31">
        <v>67.900000000000006</v>
      </c>
      <c r="AJ15" s="31">
        <v>62.3</v>
      </c>
      <c r="AK15" s="31">
        <v>66.400000000000006</v>
      </c>
      <c r="AL15" s="31">
        <v>68.3</v>
      </c>
      <c r="AM15" s="31">
        <v>70.099999999999994</v>
      </c>
      <c r="AN15" s="31">
        <v>70.900000000000006</v>
      </c>
    </row>
    <row r="16" spans="1:40" x14ac:dyDescent="0.3">
      <c r="A16" s="143">
        <v>11</v>
      </c>
      <c r="B16" s="137">
        <f>AMPTS_data!B19/'Reactor load'!$G$40</f>
        <v>19.960226542916452</v>
      </c>
      <c r="C16" s="137">
        <v>25.497950423660818</v>
      </c>
      <c r="D16" s="139">
        <f>'AMPTS_data (gas_gVS)'!E19-B16</f>
        <v>24.428618854723595</v>
      </c>
      <c r="E16" s="139">
        <f>'AMPTS_data (gas_gVS)'!F19-B16</f>
        <v>31.664608720914231</v>
      </c>
      <c r="F16" s="139">
        <f>'AMPTS_data (gas_gVS)'!G19-'AMPTS_data (gas_gVS) minus seed'!C16</f>
        <v>130.78524247063302</v>
      </c>
      <c r="G16" s="139">
        <f>'AMPTS_data (gas_gVS)'!H19-'AMPTS_data (gas_gVS) minus seed'!C16</f>
        <v>131.31223332923517</v>
      </c>
      <c r="H16" s="139">
        <f>'AMPTS_data (gas_gVS)'!I19-'AMPTS_data (gas_gVS) minus seed'!C16</f>
        <v>147.05608522997349</v>
      </c>
      <c r="I16" s="139">
        <f>'AMPTS_data (gas_gVS)'!J19-'AMPTS_data (gas_gVS) minus seed'!C16</f>
        <v>125.78896375350141</v>
      </c>
      <c r="J16" s="139">
        <f>'AMPTS_data (gas_gVS)'!K19-'AMPTS_data (gas_gVS) minus seed'!EZ16</f>
        <v>133.17160341271438</v>
      </c>
      <c r="K16" s="139">
        <f>'AMPTS_data (gas_gVS)'!L19-'AMPTS_data (gas_gVS) minus seed'!C16</f>
        <v>117.20002620224571</v>
      </c>
      <c r="L16" s="139">
        <f>'AMPTS_data (gas_gVS)'!M19-'AMPTS_data (gas_gVS) minus seed'!C16</f>
        <v>115.58358308787959</v>
      </c>
      <c r="M16" s="139">
        <f>'AMPTS_data (gas_gVS)'!N19-'AMPTS_data (gas_gVS) minus seed'!C16</f>
        <v>99.525563559897734</v>
      </c>
      <c r="N16" s="139">
        <f>'AMPTS_data (gas_gVS)'!O19-'AMPTS_data (gas_gVS) minus seed'!C16</f>
        <v>108.19557662786144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x14ac:dyDescent="0.3">
      <c r="A17" s="143">
        <v>12</v>
      </c>
      <c r="B17" s="137">
        <f>AMPTS_data!B20/'Reactor load'!$G$40</f>
        <v>20.168519659053402</v>
      </c>
      <c r="C17" s="137">
        <v>26.252115154501489</v>
      </c>
      <c r="D17" s="139">
        <f>'AMPTS_data (gas_gVS)'!E20-B17</f>
        <v>27.967927122469717</v>
      </c>
      <c r="E17" s="139">
        <f>'AMPTS_data (gas_gVS)'!F20-B17</f>
        <v>32.229836274711644</v>
      </c>
      <c r="F17" s="139">
        <f>'AMPTS_data (gas_gVS)'!G20-'AMPTS_data (gas_gVS) minus seed'!C17</f>
        <v>116.86402130555592</v>
      </c>
      <c r="G17" s="139">
        <f>'AMPTS_data (gas_gVS)'!H20-'AMPTS_data (gas_gVS) minus seed'!C17</f>
        <v>122.02739739919122</v>
      </c>
      <c r="H17" s="139">
        <f>'AMPTS_data (gas_gVS)'!I20-'AMPTS_data (gas_gVS) minus seed'!C17</f>
        <v>137.097470403741</v>
      </c>
      <c r="I17" s="139">
        <f>'AMPTS_data (gas_gVS)'!J20-'AMPTS_data (gas_gVS) minus seed'!C17</f>
        <v>118.445128244649</v>
      </c>
      <c r="J17" s="139">
        <f>'AMPTS_data (gas_gVS)'!K20-'AMPTS_data (gas_gVS) minus seed'!EZ17</f>
        <v>130.87789677925642</v>
      </c>
      <c r="K17" s="139">
        <f>'AMPTS_data (gas_gVS)'!L20-'AMPTS_data (gas_gVS) minus seed'!C17</f>
        <v>109.14727549834049</v>
      </c>
      <c r="L17" s="139">
        <f>'AMPTS_data (gas_gVS)'!M20-'AMPTS_data (gas_gVS) minus seed'!C17</f>
        <v>105.42813439981708</v>
      </c>
      <c r="M17" s="139">
        <f>'AMPTS_data (gas_gVS)'!N20-'AMPTS_data (gas_gVS) minus seed'!C17</f>
        <v>96.592814429720875</v>
      </c>
      <c r="N17" s="139">
        <f>'AMPTS_data (gas_gVS)'!O20-'AMPTS_data (gas_gVS) minus seed'!C17</f>
        <v>101.60987913496245</v>
      </c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x14ac:dyDescent="0.3">
      <c r="A18" s="143">
        <v>13</v>
      </c>
      <c r="B18" s="137">
        <f>AMPTS_data!B21/'Reactor load'!$G$40</f>
        <v>20.434272945159162</v>
      </c>
      <c r="C18" s="137">
        <v>26.517868440607245</v>
      </c>
      <c r="D18" s="139">
        <f>'AMPTS_data (gas_gVS)'!E21-B18</f>
        <v>29.557024663419416</v>
      </c>
      <c r="E18" s="139">
        <f>'AMPTS_data (gas_gVS)'!F21-B18</f>
        <v>36.377023251447739</v>
      </c>
      <c r="F18" s="139">
        <f>'AMPTS_data (gas_gVS)'!G21-'AMPTS_data (gas_gVS) minus seed'!C18</f>
        <v>131.81937213459992</v>
      </c>
      <c r="G18" s="139">
        <f>'AMPTS_data (gas_gVS)'!H21-'AMPTS_data (gas_gVS) minus seed'!C18</f>
        <v>133.12201546352435</v>
      </c>
      <c r="H18" s="139">
        <f>'AMPTS_data (gas_gVS)'!I21-'AMPTS_data (gas_gVS) minus seed'!C18</f>
        <v>137.27537100502258</v>
      </c>
      <c r="I18" s="139">
        <f>'AMPTS_data (gas_gVS)'!J21-'AMPTS_data (gas_gVS) minus seed'!C18</f>
        <v>137.47359933768496</v>
      </c>
      <c r="J18" s="139">
        <f>'AMPTS_data (gas_gVS)'!K21-'AMPTS_data (gas_gVS) minus seed'!EZ18</f>
        <v>140.69019924604598</v>
      </c>
      <c r="K18" s="139">
        <f>'AMPTS_data (gas_gVS)'!L21-'AMPTS_data (gas_gVS) minus seed'!C18</f>
        <v>109.20718304446582</v>
      </c>
      <c r="L18" s="139">
        <f>'AMPTS_data (gas_gVS)'!M21-'AMPTS_data (gas_gVS) minus seed'!C18</f>
        <v>105.36532916858</v>
      </c>
      <c r="M18" s="139">
        <f>'AMPTS_data (gas_gVS)'!N21-'AMPTS_data (gas_gVS) minus seed'!C18</f>
        <v>97.945925860358159</v>
      </c>
      <c r="N18" s="139">
        <f>'AMPTS_data (gas_gVS)'!O21-'AMPTS_data (gas_gVS) minus seed'!C18</f>
        <v>101.66978668108781</v>
      </c>
      <c r="P18" s="149">
        <f>'AMPTS_data (gas_gVS)'!U21-'AMPTS_data (gas_gVS)'!Q21</f>
        <v>11.415962774883111</v>
      </c>
      <c r="Q18" s="149">
        <f>'AMPTS_data (gas_gVS)'!V21-'AMPTS_data (gas_gVS)'!Q21</f>
        <v>14.962163812325175</v>
      </c>
      <c r="R18" s="149">
        <f>'AMPTS_data (gas_gVS)'!W21-'AMPTS_data (gas_gVS)'!R21</f>
        <v>55.713340378497428</v>
      </c>
      <c r="S18" s="149">
        <f>'AMPTS_data (gas_gVS)'!X21-'AMPTS_data (gas_gVS)'!R21</f>
        <v>57.872481135634111</v>
      </c>
      <c r="T18" s="149">
        <f>'AMPTS_data (gas_gVS)'!Y21-'AMPTS_data (gas_gVS)'!R21</f>
        <v>48.734117242119112</v>
      </c>
      <c r="U18" s="149">
        <f>'AMPTS_data (gas_gVS)'!Z21-'AMPTS_data (gas_gVS)'!R21</f>
        <v>60.287855611347972</v>
      </c>
      <c r="V18" s="149">
        <f>'AMPTS_data (gas_gVS)'!AA21-'AMPTS_data (gas_gVS)'!R21</f>
        <v>55.26501868584814</v>
      </c>
      <c r="W18" s="149">
        <f>'AMPTS_data (gas_gVS)'!AB21-'AMPTS_data (gas_gVS)'!R21</f>
        <v>50.423801390566915</v>
      </c>
      <c r="X18" s="149">
        <f>'AMPTS_data (gas_gVS)'!AC21-'AMPTS_data (gas_gVS)'!R21</f>
        <v>43.493894631521698</v>
      </c>
      <c r="Y18" s="149">
        <f>'AMPTS_data (gas_gVS)'!AD21-'AMPTS_data (gas_gVS)'!R21</f>
        <v>46.307490948665532</v>
      </c>
      <c r="Z18" s="149">
        <f>'AMPTS_data (gas_gVS)'!AE21-'AMPTS_data (gas_gVS)'!R21</f>
        <v>49.610852839151732</v>
      </c>
      <c r="AB18" s="19">
        <v>53</v>
      </c>
      <c r="AC18" s="19">
        <v>47.7</v>
      </c>
      <c r="AD18" s="19">
        <v>44.5</v>
      </c>
      <c r="AE18" s="19">
        <v>45.4</v>
      </c>
      <c r="AF18" s="19">
        <v>43.2</v>
      </c>
      <c r="AG18" s="19">
        <v>44.2</v>
      </c>
      <c r="AH18" s="19">
        <v>37.5</v>
      </c>
      <c r="AI18" s="19">
        <v>44.5</v>
      </c>
      <c r="AJ18" s="19">
        <v>48.3</v>
      </c>
      <c r="AK18" s="19">
        <v>46.5</v>
      </c>
      <c r="AL18" s="19">
        <v>42.6</v>
      </c>
      <c r="AM18" s="19">
        <v>47.4</v>
      </c>
      <c r="AN18" s="19">
        <v>48.6</v>
      </c>
    </row>
    <row r="19" spans="1:40" x14ac:dyDescent="0.3">
      <c r="A19" s="143">
        <v>14</v>
      </c>
      <c r="B19" s="137">
        <f>AMPTS_data!B22/'Reactor load'!$G$40</f>
        <v>20.700026231264921</v>
      </c>
      <c r="C19" s="137">
        <v>26.783621726713008</v>
      </c>
      <c r="D19" s="139">
        <f>'AMPTS_data (gas_gVS)'!E22-B19</f>
        <v>34.591519414930133</v>
      </c>
      <c r="E19" s="139">
        <f>'AMPTS_data (gas_gVS)'!F22-B19</f>
        <v>41.628625224445862</v>
      </c>
      <c r="F19" s="139">
        <f>'AMPTS_data (gas_gVS)'!G22-'AMPTS_data (gas_gVS) minus seed'!C19</f>
        <v>132.7099507890249</v>
      </c>
      <c r="G19" s="139">
        <f>'AMPTS_data (gas_gVS)'!H22-'AMPTS_data (gas_gVS) minus seed'!C19</f>
        <v>136.45269049857956</v>
      </c>
      <c r="H19" s="139">
        <f>'AMPTS_data (gas_gVS)'!I22-'AMPTS_data (gas_gVS) minus seed'!C19</f>
        <v>138.41609493637867</v>
      </c>
      <c r="I19" s="139">
        <f>'AMPTS_data (gas_gVS)'!J22-'AMPTS_data (gas_gVS) minus seed'!C19</f>
        <v>142.09275853504585</v>
      </c>
      <c r="J19" s="139">
        <f>'AMPTS_data (gas_gVS)'!K22-'AMPTS_data (gas_gVS) minus seed'!EZ19</f>
        <v>144.06480062351326</v>
      </c>
      <c r="K19" s="139">
        <f>'AMPTS_data (gas_gVS)'!L22-'AMPTS_data (gas_gVS) minus seed'!C19</f>
        <v>116.91776028691915</v>
      </c>
      <c r="L19" s="139">
        <f>'AMPTS_data (gas_gVS)'!M22-'AMPTS_data (gas_gVS) minus seed'!C19</f>
        <v>109.99392781035338</v>
      </c>
      <c r="M19" s="139">
        <f>'AMPTS_data (gas_gVS)'!N22-'AMPTS_data (gas_gVS) minus seed'!C19</f>
        <v>102.07423394826925</v>
      </c>
      <c r="N19" s="139">
        <f>'AMPTS_data (gas_gVS)'!O22-'AMPTS_data (gas_gVS) minus seed'!C19</f>
        <v>110.65468891922809</v>
      </c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</row>
    <row r="20" spans="1:40" x14ac:dyDescent="0.3">
      <c r="A20" s="143">
        <v>15</v>
      </c>
      <c r="B20" s="137">
        <f>AMPTS_data!B23/'Reactor load'!$G$40</f>
        <v>21.030422208585598</v>
      </c>
      <c r="C20" s="137">
        <v>27.106835182787584</v>
      </c>
      <c r="D20" s="139">
        <f>'AMPTS_data (gas_gVS)'!E23-B20</f>
        <v>31.922916374594209</v>
      </c>
      <c r="E20" s="139">
        <f>'AMPTS_data (gas_gVS)'!F23-B20</f>
        <v>37.638290478075284</v>
      </c>
      <c r="F20" s="139">
        <f>'AMPTS_data (gas_gVS)'!G23-'AMPTS_data (gas_gVS) minus seed'!C20</f>
        <v>124.26665884696786</v>
      </c>
      <c r="G20" s="139">
        <f>'AMPTS_data (gas_gVS)'!H23-'AMPTS_data (gas_gVS) minus seed'!C20</f>
        <v>125.98922136656415</v>
      </c>
      <c r="H20" s="139">
        <f>'AMPTS_data (gas_gVS)'!I23-'AMPTS_data (gas_gVS) minus seed'!C20</f>
        <v>130.48996805238119</v>
      </c>
      <c r="I20" s="139">
        <f>'AMPTS_data (gas_gVS)'!J23-'AMPTS_data (gas_gVS) minus seed'!C20</f>
        <v>134.08526520866681</v>
      </c>
      <c r="J20" s="139">
        <f>'AMPTS_data (gas_gVS)'!K23-'AMPTS_data (gas_gVS) minus seed'!EZ20</f>
        <v>141.77572901672269</v>
      </c>
      <c r="K20" s="139">
        <f>'AMPTS_data (gas_gVS)'!L23-'AMPTS_data (gas_gVS) minus seed'!C20</f>
        <v>112.04971543875405</v>
      </c>
      <c r="L20" s="139">
        <f>'AMPTS_data (gas_gVS)'!M23-'AMPTS_data (gas_gVS) minus seed'!C20</f>
        <v>101.05181627517763</v>
      </c>
      <c r="M20" s="139">
        <f>'AMPTS_data (gas_gVS)'!N23-'AMPTS_data (gas_gVS) minus seed'!C20</f>
        <v>99.885773954220127</v>
      </c>
      <c r="N20" s="139">
        <f>'AMPTS_data (gas_gVS)'!O23-'AMPTS_data (gas_gVS) minus seed'!C20</f>
        <v>110.06656012773163</v>
      </c>
      <c r="P20" s="149">
        <f>'AMPTS_data (gas_gVS)'!U23-'AMPTS_data (gas_gVS)'!Q23</f>
        <v>14.610557771521568</v>
      </c>
      <c r="Q20" s="149">
        <f>'AMPTS_data (gas_gVS)'!V23-'AMPTS_data (gas_gVS)'!Q23</f>
        <v>17.409920623079365</v>
      </c>
      <c r="R20" s="149">
        <f>'AMPTS_data (gas_gVS)'!W23-'AMPTS_data (gas_gVS)'!R23</f>
        <v>71.465640400709162</v>
      </c>
      <c r="S20" s="149">
        <f>'AMPTS_data (gas_gVS)'!X23-'AMPTS_data (gas_gVS)'!R23</f>
        <v>74.723271134884172</v>
      </c>
      <c r="T20" s="149">
        <f>'AMPTS_data (gas_gVS)'!Y23-'AMPTS_data (gas_gVS)'!R23</f>
        <v>67.688793988512046</v>
      </c>
      <c r="U20" s="149">
        <f>'AMPTS_data (gas_gVS)'!Z23-'AMPTS_data (gas_gVS)'!R23</f>
        <v>78.395151654060285</v>
      </c>
      <c r="V20" s="149">
        <f>'AMPTS_data (gas_gVS)'!AA23-'AMPTS_data (gas_gVS)'!R23</f>
        <v>61.147937007851596</v>
      </c>
      <c r="W20" s="149">
        <f>'AMPTS_data (gas_gVS)'!AB23-'AMPTS_data (gas_gVS)'!R23</f>
        <v>54.768470884796415</v>
      </c>
      <c r="X20" s="149">
        <f>'AMPTS_data (gas_gVS)'!AC23-'AMPTS_data (gas_gVS)'!R23</f>
        <v>56.076743867948892</v>
      </c>
      <c r="Y20" s="149">
        <f>'AMPTS_data (gas_gVS)'!AD23-'AMPTS_data (gas_gVS)'!R23</f>
        <v>49.606587036650431</v>
      </c>
      <c r="Z20" s="149">
        <f>'AMPTS_data (gas_gVS)'!AE23-'AMPTS_data (gas_gVS)'!R23</f>
        <v>59.01526327012823</v>
      </c>
      <c r="AB20">
        <v>46.1</v>
      </c>
      <c r="AC20" s="19">
        <v>47.85</v>
      </c>
      <c r="AD20">
        <v>45.9</v>
      </c>
      <c r="AE20">
        <v>46.2</v>
      </c>
      <c r="AF20">
        <v>55.8</v>
      </c>
      <c r="AG20">
        <v>57.3</v>
      </c>
      <c r="AH20">
        <v>51.2</v>
      </c>
      <c r="AI20">
        <v>56.7</v>
      </c>
      <c r="AJ20">
        <v>52.3</v>
      </c>
      <c r="AK20">
        <v>48.7</v>
      </c>
      <c r="AL20">
        <v>53.9</v>
      </c>
      <c r="AM20">
        <v>49.3</v>
      </c>
      <c r="AN20">
        <v>52.5</v>
      </c>
    </row>
    <row r="21" spans="1:40" x14ac:dyDescent="0.3">
      <c r="A21" s="143">
        <v>16</v>
      </c>
      <c r="B21" s="137">
        <f>AMPTS_data!B24/'Reactor load'!$G$40</f>
        <v>21.353635664660171</v>
      </c>
      <c r="C21" s="137">
        <v>27.430048638862154</v>
      </c>
      <c r="D21" s="139">
        <f>'AMPTS_data (gas_gVS)'!E24-B21</f>
        <v>34.245382275540621</v>
      </c>
      <c r="E21" s="139">
        <f>'AMPTS_data (gas_gVS)'!F24-B21</f>
        <v>39.019972233703726</v>
      </c>
      <c r="F21" s="139">
        <f>'AMPTS_data (gas_gVS)'!G24-'AMPTS_data (gas_gVS) minus seed'!C21</f>
        <v>145.54614611742031</v>
      </c>
      <c r="G21" s="139">
        <f>'AMPTS_data (gas_gVS)'!H24-'AMPTS_data (gas_gVS) minus seed'!C21</f>
        <v>147.96215047182847</v>
      </c>
      <c r="H21" s="139">
        <f>'AMPTS_data (gas_gVS)'!I24-'AMPTS_data (gas_gVS) minus seed'!C21</f>
        <v>152.56890100500527</v>
      </c>
      <c r="I21" s="139">
        <f>'AMPTS_data (gas_gVS)'!J24-'AMPTS_data (gas_gVS) minus seed'!C21</f>
        <v>142.95788551105252</v>
      </c>
      <c r="J21" s="139">
        <f>'AMPTS_data (gas_gVS)'!K24-'AMPTS_data (gas_gVS) minus seed'!EZ21</f>
        <v>164.47380283263405</v>
      </c>
      <c r="K21" s="139">
        <f>'AMPTS_data (gas_gVS)'!L24-'AMPTS_data (gas_gVS) minus seed'!C21</f>
        <v>132.28241471652873</v>
      </c>
      <c r="L21" s="139">
        <f>'AMPTS_data (gas_gVS)'!M24-'AMPTS_data (gas_gVS) minus seed'!C21</f>
        <v>115.55147414157796</v>
      </c>
      <c r="M21" s="139">
        <f>'AMPTS_data (gas_gVS)'!N24-'AMPTS_data (gas_gVS) minus seed'!C21</f>
        <v>111.6337486162397</v>
      </c>
      <c r="N21" s="139">
        <f>'AMPTS_data (gas_gVS)'!O24-'AMPTS_data (gas_gVS) minus seed'!C21</f>
        <v>117.21661791052105</v>
      </c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</row>
    <row r="22" spans="1:40" x14ac:dyDescent="0.3">
      <c r="A22" s="143">
        <v>17</v>
      </c>
      <c r="B22" s="137">
        <f>AMPTS_data!B25/'Reactor load'!$G$40</f>
        <v>21.554746259551017</v>
      </c>
      <c r="C22" s="137">
        <v>27.631159233753003</v>
      </c>
      <c r="D22" s="139">
        <f>'AMPTS_data (gas_gVS)'!E25-B22</f>
        <v>36.995859162976117</v>
      </c>
      <c r="E22" s="139">
        <f>'AMPTS_data (gas_gVS)'!F25-B22</f>
        <v>40.731277386572515</v>
      </c>
      <c r="F22" s="139">
        <f>'AMPTS_data (gas_gVS)'!G25-'AMPTS_data (gas_gVS) minus seed'!C22</f>
        <v>135.162517415271</v>
      </c>
      <c r="G22" s="139">
        <f>'AMPTS_data (gas_gVS)'!H25-'AMPTS_data (gas_gVS) minus seed'!C22</f>
        <v>137.3622637025</v>
      </c>
      <c r="H22" s="139">
        <f>'AMPTS_data (gas_gVS)'!I25-'AMPTS_data (gas_gVS) minus seed'!C22</f>
        <v>141.76590674165087</v>
      </c>
      <c r="I22" s="139">
        <f>'AMPTS_data (gas_gVS)'!J25-'AMPTS_data (gas_gVS) minus seed'!C22</f>
        <v>159.07334451098083</v>
      </c>
      <c r="J22" s="139">
        <f>'AMPTS_data (gas_gVS)'!K25-'AMPTS_data (gas_gVS) minus seed'!EZ22</f>
        <v>176.16232342480623</v>
      </c>
      <c r="K22" s="139">
        <f>'AMPTS_data (gas_gVS)'!L25-'AMPTS_data (gas_gVS) minus seed'!C22</f>
        <v>143.69172235914945</v>
      </c>
      <c r="L22" s="139">
        <f>'AMPTS_data (gas_gVS)'!M25-'AMPTS_data (gas_gVS) minus seed'!C22</f>
        <v>112.6669987798349</v>
      </c>
      <c r="M22" s="139">
        <f>'AMPTS_data (gas_gVS)'!N25-'AMPTS_data (gas_gVS) minus seed'!C22</f>
        <v>103.58578203180275</v>
      </c>
      <c r="N22" s="139">
        <f>'AMPTS_data (gas_gVS)'!O25-'AMPTS_data (gas_gVS) minus seed'!C22</f>
        <v>111.14377823754614</v>
      </c>
      <c r="P22" s="149">
        <f>'AMPTS_data (gas_gVS)'!U25-'AMPTS_data (gas_gVS)'!Q25</f>
        <v>17.088873087103792</v>
      </c>
      <c r="Q22" s="149">
        <f>'AMPTS_data (gas_gVS)'!V25-'AMPTS_data (gas_gVS)'!Q25</f>
        <v>18.305141862565556</v>
      </c>
      <c r="R22" s="149">
        <f>'AMPTS_data (gas_gVS)'!W25-'AMPTS_data (gas_gVS)'!R25</f>
        <v>88.602895927823539</v>
      </c>
      <c r="S22" s="149">
        <f>'AMPTS_data (gas_gVS)'!X25-'AMPTS_data (gas_gVS)'!R25</f>
        <v>101.69227038581562</v>
      </c>
      <c r="T22" s="149">
        <f>'AMPTS_data (gas_gVS)'!Y25-'AMPTS_data (gas_gVS)'!R25</f>
        <v>85.276543353893175</v>
      </c>
      <c r="U22" s="149">
        <f>'AMPTS_data (gas_gVS)'!Z25-'AMPTS_data (gas_gVS)'!R25</f>
        <v>97.385914239065983</v>
      </c>
      <c r="V22" s="149">
        <f>'AMPTS_data (gas_gVS)'!AA25-'AMPTS_data (gas_gVS)'!R25</f>
        <v>83.746125905826972</v>
      </c>
      <c r="W22" s="149">
        <f>'AMPTS_data (gas_gVS)'!AB25-'AMPTS_data (gas_gVS)'!R25</f>
        <v>81.427078661465714</v>
      </c>
      <c r="X22" s="149">
        <f>'AMPTS_data (gas_gVS)'!AC25-'AMPTS_data (gas_gVS)'!R25</f>
        <v>67.949183354037331</v>
      </c>
      <c r="Y22" s="149">
        <f>'AMPTS_data (gas_gVS)'!AD25-'AMPTS_data (gas_gVS)'!R25</f>
        <v>61.125636778488108</v>
      </c>
      <c r="Z22" s="149">
        <f>'AMPTS_data (gas_gVS)'!AE25-'AMPTS_data (gas_gVS)'!R25</f>
        <v>67.485086693008327</v>
      </c>
      <c r="AB22" s="19">
        <v>45.4</v>
      </c>
      <c r="AC22" s="19">
        <v>47.5</v>
      </c>
      <c r="AD22" s="19">
        <v>45.9</v>
      </c>
      <c r="AE22" s="19">
        <v>45.1</v>
      </c>
      <c r="AF22" s="19">
        <v>62.5</v>
      </c>
      <c r="AG22" s="19">
        <v>69.599999999999994</v>
      </c>
      <c r="AH22" s="19">
        <v>58.1</v>
      </c>
      <c r="AI22" s="19">
        <v>59.2</v>
      </c>
      <c r="AJ22" s="19">
        <v>55</v>
      </c>
      <c r="AK22" s="19">
        <v>55.2</v>
      </c>
      <c r="AL22" s="19">
        <v>57.8</v>
      </c>
      <c r="AM22" s="19">
        <v>56.6</v>
      </c>
      <c r="AN22" s="19">
        <v>58.1</v>
      </c>
    </row>
    <row r="23" spans="1:40" x14ac:dyDescent="0.3">
      <c r="A23" s="143">
        <v>18</v>
      </c>
      <c r="B23" s="137">
        <f>AMPTS_data!B26/'Reactor load'!$G$40</f>
        <v>21.755856854441863</v>
      </c>
      <c r="C23" s="137">
        <v>27.832269828643849</v>
      </c>
      <c r="D23" s="139">
        <f>'AMPTS_data (gas_gVS)'!E26-B23</f>
        <v>44.655728696409255</v>
      </c>
      <c r="E23" s="139">
        <f>'AMPTS_data (gas_gVS)'!F26-B23</f>
        <v>41.941324787262531</v>
      </c>
      <c r="F23" s="139">
        <f>'AMPTS_data (gas_gVS)'!G26-'AMPTS_data (gas_gVS) minus seed'!C23</f>
        <v>139.34429753606659</v>
      </c>
      <c r="G23" s="139">
        <f>'AMPTS_data (gas_gVS)'!H26-'AMPTS_data (gas_gVS) minus seed'!C23</f>
        <v>141.43198127658769</v>
      </c>
      <c r="H23" s="139">
        <f>'AMPTS_data (gas_gVS)'!I26-'AMPTS_data (gas_gVS) minus seed'!C23</f>
        <v>141.68100915816078</v>
      </c>
      <c r="I23" s="139">
        <f>'AMPTS_data (gas_gVS)'!J26-'AMPTS_data (gas_gVS) minus seed'!C23</f>
        <v>165.87821831767968</v>
      </c>
      <c r="J23" s="139">
        <f>'AMPTS_data (gas_gVS)'!K26-'AMPTS_data (gas_gVS) minus seed'!EZ23</f>
        <v>190.78856100253259</v>
      </c>
      <c r="K23" s="139">
        <f>'AMPTS_data (gas_gVS)'!L26-'AMPTS_data (gas_gVS) minus seed'!C23</f>
        <v>166.08159108763107</v>
      </c>
      <c r="L23" s="139">
        <f>'AMPTS_data (gas_gVS)'!M26-'AMPTS_data (gas_gVS) minus seed'!C23</f>
        <v>127.88071405431855</v>
      </c>
      <c r="M23" s="139">
        <f>'AMPTS_data (gas_gVS)'!N26-'AMPTS_data (gas_gVS) minus seed'!C23</f>
        <v>131.61198181322203</v>
      </c>
      <c r="N23" s="139">
        <f>'AMPTS_data (gas_gVS)'!O26-'AMPTS_data (gas_gVS) minus seed'!C23</f>
        <v>126.85969973986884</v>
      </c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</row>
    <row r="24" spans="1:40" x14ac:dyDescent="0.3">
      <c r="A24" s="143">
        <v>19</v>
      </c>
      <c r="B24" s="137">
        <f>AMPTS_data!B27/'Reactor load'!$G$40</f>
        <v>21.97133249182491</v>
      </c>
      <c r="C24" s="137">
        <v>28.044154205403846</v>
      </c>
      <c r="D24" s="139">
        <f>'AMPTS_data (gas_gVS)'!E27-B24</f>
        <v>40.800014645227861</v>
      </c>
      <c r="E24" s="139">
        <f>'AMPTS_data (gas_gVS)'!F27-B24</f>
        <v>40.416403269608551</v>
      </c>
      <c r="F24" s="139">
        <f>'AMPTS_data (gas_gVS)'!G27-'AMPTS_data (gas_gVS) minus seed'!C24</f>
        <v>131.95310464218252</v>
      </c>
      <c r="G24" s="139">
        <f>'AMPTS_data (gas_gVS)'!H27-'AMPTS_data (gas_gVS) minus seed'!C24</f>
        <v>131.70258292749236</v>
      </c>
      <c r="H24" s="139">
        <f>'AMPTS_data (gas_gVS)'!I27-'AMPTS_data (gas_gVS) minus seed'!C24</f>
        <v>131.93353263322234</v>
      </c>
      <c r="I24" s="139">
        <f>'AMPTS_data (gas_gVS)'!J27-'AMPTS_data (gas_gVS) minus seed'!C24</f>
        <v>155.59609146606618</v>
      </c>
      <c r="J24" s="139">
        <f>'AMPTS_data (gas_gVS)'!K27-'AMPTS_data (gas_gVS) minus seed'!EZ24</f>
        <v>178.6180681722908</v>
      </c>
      <c r="K24" s="139">
        <f>'AMPTS_data (gas_gVS)'!L27-'AMPTS_data (gas_gVS) minus seed'!C24</f>
        <v>158.69629768535691</v>
      </c>
      <c r="L24" s="139">
        <f>'AMPTS_data (gas_gVS)'!M27-'AMPTS_data (gas_gVS) minus seed'!C24</f>
        <v>118.95337629083853</v>
      </c>
      <c r="M24" s="139">
        <f>'AMPTS_data (gas_gVS)'!N27-'AMPTS_data (gas_gVS) minus seed'!C24</f>
        <v>126.48859974050346</v>
      </c>
      <c r="N24" s="139">
        <f>'AMPTS_data (gas_gVS)'!O27-'AMPTS_data (gas_gVS) minus seed'!C24</f>
        <v>121.59168309866926</v>
      </c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</row>
    <row r="25" spans="1:40" x14ac:dyDescent="0.3">
      <c r="A25" s="143">
        <v>20</v>
      </c>
      <c r="B25" s="137">
        <f>AMPTS_data!B28/'Reactor load'!$G$40</f>
        <v>22.26581586291508</v>
      </c>
      <c r="C25" s="137">
        <v>28.342228837117069</v>
      </c>
      <c r="D25" s="139">
        <f>'AMPTS_data (gas_gVS)'!E28-B25</f>
        <v>40.646449738650901</v>
      </c>
      <c r="E25" s="139">
        <f>'AMPTS_data (gas_gVS)'!F28-B25</f>
        <v>40.975259489181738</v>
      </c>
      <c r="F25" s="139">
        <f>'AMPTS_data (gas_gVS)'!G28-'AMPTS_data (gas_gVS) minus seed'!C25</f>
        <v>131.94861014487185</v>
      </c>
      <c r="G25" s="139">
        <f>'AMPTS_data (gas_gVS)'!H28-'AMPTS_data (gas_gVS) minus seed'!C25</f>
        <v>131.52194034954016</v>
      </c>
      <c r="H25" s="139">
        <f>'AMPTS_data (gas_gVS)'!I28-'AMPTS_data (gas_gVS) minus seed'!C25</f>
        <v>131.85466450186303</v>
      </c>
      <c r="I25" s="139">
        <f>'AMPTS_data (gas_gVS)'!J28-'AMPTS_data (gas_gVS) minus seed'!C25</f>
        <v>157.2239025160336</v>
      </c>
      <c r="J25" s="139">
        <f>'AMPTS_data (gas_gVS)'!K28-'AMPTS_data (gas_gVS) minus seed'!EZ25</f>
        <v>180.23471611240069</v>
      </c>
      <c r="K25" s="139">
        <f>'AMPTS_data (gas_gVS)'!L28-'AMPTS_data (gas_gVS) minus seed'!C25</f>
        <v>160.98955703997004</v>
      </c>
      <c r="L25" s="139">
        <f>'AMPTS_data (gas_gVS)'!M28-'AMPTS_data (gas_gVS) minus seed'!C25</f>
        <v>126.71896935071479</v>
      </c>
      <c r="M25" s="139">
        <f>'AMPTS_data (gas_gVS)'!N28-'AMPTS_data (gas_gVS) minus seed'!C25</f>
        <v>127.70148420051524</v>
      </c>
      <c r="N25" s="139">
        <f>'AMPTS_data (gas_gVS)'!O28-'AMPTS_data (gas_gVS) minus seed'!C25</f>
        <v>126.77377097580325</v>
      </c>
      <c r="P25" s="149">
        <f>'AMPTS_data (gas_gVS)'!U28-'AMPTS_data (gas_gVS)'!Q28</f>
        <v>20.927833648058098</v>
      </c>
      <c r="Q25" s="149">
        <f>'AMPTS_data (gas_gVS)'!V28-'AMPTS_data (gas_gVS)'!Q28</f>
        <v>20.889034097495461</v>
      </c>
      <c r="R25" s="149">
        <f>'AMPTS_data (gas_gVS)'!W28-'AMPTS_data (gas_gVS)'!R28</f>
        <v>89.256217510583028</v>
      </c>
      <c r="S25" s="149">
        <f>'AMPTS_data (gas_gVS)'!X28-'AMPTS_data (gas_gVS)'!R28</f>
        <v>87.067765499898172</v>
      </c>
      <c r="T25" s="149">
        <f>'AMPTS_data (gas_gVS)'!Y28-'AMPTS_data (gas_gVS)'!R28</f>
        <v>76.220801558101059</v>
      </c>
      <c r="U25" s="149">
        <f>'AMPTS_data (gas_gVS)'!Z28-'AMPTS_data (gas_gVS)'!R28</f>
        <v>81.503012768325121</v>
      </c>
      <c r="V25" s="149">
        <f>'AMPTS_data (gas_gVS)'!AA28-'AMPTS_data (gas_gVS)'!R28</f>
        <v>106.5667943530561</v>
      </c>
      <c r="W25" s="149">
        <f>'AMPTS_data (gas_gVS)'!AB28-'AMPTS_data (gas_gVS)'!R28</f>
        <v>97.415220457817455</v>
      </c>
      <c r="X25" s="149">
        <f>'AMPTS_data (gas_gVS)'!AC28-'AMPTS_data (gas_gVS)'!R28</f>
        <v>69.509367879971421</v>
      </c>
      <c r="Y25" s="149">
        <f>'AMPTS_data (gas_gVS)'!AD28-'AMPTS_data (gas_gVS)'!R28</f>
        <v>69.246934640628098</v>
      </c>
      <c r="Z25" s="149">
        <f>'AMPTS_data (gas_gVS)'!AE28-'AMPTS_data (gas_gVS)'!R28</f>
        <v>70.313828335457643</v>
      </c>
      <c r="AB25" s="19">
        <v>35.700000000000003</v>
      </c>
      <c r="AC25" s="19">
        <v>43.05</v>
      </c>
      <c r="AD25" s="19">
        <v>45.9</v>
      </c>
      <c r="AE25" s="19">
        <v>45.6</v>
      </c>
      <c r="AF25" s="19">
        <v>63.3</v>
      </c>
      <c r="AG25" s="19">
        <v>62.1</v>
      </c>
      <c r="AH25" s="19">
        <v>55.2</v>
      </c>
      <c r="AI25" s="19">
        <v>50.5</v>
      </c>
      <c r="AJ25" s="19">
        <v>65.900000000000006</v>
      </c>
      <c r="AK25" s="19">
        <v>57.9</v>
      </c>
      <c r="AL25" s="19">
        <v>52.7</v>
      </c>
      <c r="AM25" s="19">
        <v>52.2</v>
      </c>
      <c r="AN25" s="19">
        <v>53.2</v>
      </c>
    </row>
    <row r="26" spans="1:40" x14ac:dyDescent="0.3">
      <c r="A26" s="143">
        <v>21</v>
      </c>
      <c r="B26" s="137">
        <f>AMPTS_data!B29/'Reactor load'!$G$40</f>
        <v>22.553116712759145</v>
      </c>
      <c r="C26" s="137">
        <v>28.625938426338081</v>
      </c>
      <c r="D26" s="139">
        <f>'AMPTS_data (gas_gVS)'!E29-B26</f>
        <v>40.523553764072261</v>
      </c>
      <c r="E26" s="139">
        <f>'AMPTS_data (gas_gVS)'!F29-B26</f>
        <v>40.856277916395129</v>
      </c>
      <c r="F26" s="139">
        <f>'AMPTS_data (gas_gVS)'!G29-'AMPTS_data (gas_gVS) minus seed'!C26</f>
        <v>149.58894636137325</v>
      </c>
      <c r="G26" s="139">
        <f>'AMPTS_data (gas_gVS)'!H29-'AMPTS_data (gas_gVS) minus seed'!C26</f>
        <v>150.97464459575315</v>
      </c>
      <c r="H26" s="139">
        <f>'AMPTS_data (gas_gVS)'!I29-'AMPTS_data (gas_gVS) minus seed'!C26</f>
        <v>144.04223902206147</v>
      </c>
      <c r="I26" s="139">
        <f>'AMPTS_data (gas_gVS)'!J29-'AMPTS_data (gas_gVS) minus seed'!C26</f>
        <v>198.63248641376373</v>
      </c>
      <c r="J26" s="139">
        <f>'AMPTS_data (gas_gVS)'!K29-'AMPTS_data (gas_gVS) minus seed'!EZ26</f>
        <v>218.04392302165445</v>
      </c>
      <c r="K26" s="139">
        <f>'AMPTS_data (gas_gVS)'!L29-'AMPTS_data (gas_gVS) minus seed'!C26</f>
        <v>196.61656949086637</v>
      </c>
      <c r="L26" s="139">
        <f>'AMPTS_data (gas_gVS)'!M29-'AMPTS_data (gas_gVS) minus seed'!C26</f>
        <v>138.52684689708593</v>
      </c>
      <c r="M26" s="139">
        <f>'AMPTS_data (gas_gVS)'!N29-'AMPTS_data (gas_gVS) minus seed'!C26</f>
        <v>146.17558799871983</v>
      </c>
      <c r="N26" s="139">
        <f>'AMPTS_data (gas_gVS)'!O29-'AMPTS_data (gas_gVS) minus seed'!C26</f>
        <v>131.97413829722149</v>
      </c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</row>
    <row r="27" spans="1:40" x14ac:dyDescent="0.3">
      <c r="A27" s="143">
        <v>22</v>
      </c>
      <c r="B27" s="137">
        <f>AMPTS_data!B30/'Reactor load'!$G$40</f>
        <v>22.675219573942872</v>
      </c>
      <c r="C27" s="137">
        <v>28.744450026898754</v>
      </c>
      <c r="D27" s="139">
        <f>'AMPTS_data (gas_gVS)'!E30-B27</f>
        <v>37.262510807156403</v>
      </c>
      <c r="E27" s="139">
        <f>'AMPTS_data (gas_gVS)'!F30-B27</f>
        <v>44.873709962638017</v>
      </c>
      <c r="F27" s="139">
        <f>'AMPTS_data (gas_gVS)'!G30-'AMPTS_data (gas_gVS) minus seed'!C27</f>
        <v>140.07972510943361</v>
      </c>
      <c r="G27" s="139">
        <f>'AMPTS_data (gas_gVS)'!H30-'AMPTS_data (gas_gVS) minus seed'!C27</f>
        <v>141.33159144254932</v>
      </c>
      <c r="H27" s="139">
        <f>'AMPTS_data (gas_gVS)'!I30-'AMPTS_data (gas_gVS) minus seed'!C27</f>
        <v>135.55745057471682</v>
      </c>
      <c r="I27" s="139">
        <f>'AMPTS_data (gas_gVS)'!J30-'AMPTS_data (gas_gVS) minus seed'!C27</f>
        <v>187.08767629258332</v>
      </c>
      <c r="J27" s="139">
        <f>'AMPTS_data (gas_gVS)'!K30-'AMPTS_data (gas_gVS) minus seed'!EZ27</f>
        <v>210.19502407391371</v>
      </c>
      <c r="K27" s="139">
        <f>'AMPTS_data (gas_gVS)'!L30-'AMPTS_data (gas_gVS) minus seed'!C27</f>
        <v>183.63948825669362</v>
      </c>
      <c r="L27" s="139">
        <f>'AMPTS_data (gas_gVS)'!M30-'AMPTS_data (gas_gVS) minus seed'!C27</f>
        <v>134.23891680374285</v>
      </c>
      <c r="M27" s="139">
        <f>'AMPTS_data (gas_gVS)'!N30-'AMPTS_data (gas_gVS) minus seed'!C27</f>
        <v>140.94269805504297</v>
      </c>
      <c r="N27" s="139">
        <f>'AMPTS_data (gas_gVS)'!O30-'AMPTS_data (gas_gVS) minus seed'!C27</f>
        <v>134.53151278100955</v>
      </c>
      <c r="P27" s="149">
        <f>'AMPTS_data (gas_gVS)'!U30-'AMPTS_data (gas_gVS)'!Q30</f>
        <v>27.331605053781267</v>
      </c>
      <c r="Q27" s="149">
        <f>'AMPTS_data (gas_gVS)'!V30-'AMPTS_data (gas_gVS)'!Q30</f>
        <v>29.451333277949267</v>
      </c>
      <c r="R27" s="149">
        <f>'AMPTS_data (gas_gVS)'!W30-'AMPTS_data (gas_gVS)'!R30</f>
        <v>105.17746110993507</v>
      </c>
      <c r="S27" s="149">
        <f>'AMPTS_data (gas_gVS)'!X30-'AMPTS_data (gas_gVS)'!R30</f>
        <v>100.51494050844381</v>
      </c>
      <c r="T27" s="149">
        <f>'AMPTS_data (gas_gVS)'!Y30-'AMPTS_data (gas_gVS)'!R30</f>
        <v>101.53857457179843</v>
      </c>
      <c r="U27" s="149">
        <f>'AMPTS_data (gas_gVS)'!Z30-'AMPTS_data (gas_gVS)'!R30</f>
        <v>137.48506446551008</v>
      </c>
      <c r="V27" s="149">
        <f>'AMPTS_data (gas_gVS)'!AA30-'AMPTS_data (gas_gVS)'!R30</f>
        <v>135.99618057582217</v>
      </c>
      <c r="W27" s="149">
        <f>'AMPTS_data (gas_gVS)'!AB30-'AMPTS_data (gas_gVS)'!R30</f>
        <v>134.22664899523039</v>
      </c>
      <c r="X27" s="149">
        <f>'AMPTS_data (gas_gVS)'!AC30-'AMPTS_data (gas_gVS)'!R30</f>
        <v>101.37565416865908</v>
      </c>
      <c r="Y27" s="149">
        <f>'AMPTS_data (gas_gVS)'!AD30-'AMPTS_data (gas_gVS)'!R30</f>
        <v>109.27852336477048</v>
      </c>
      <c r="Z27" s="149">
        <f>'AMPTS_data (gas_gVS)'!AE30-'AMPTS_data (gas_gVS)'!R30</f>
        <v>98.128853647552887</v>
      </c>
      <c r="AB27">
        <v>0</v>
      </c>
      <c r="AC27" s="19">
        <v>0</v>
      </c>
      <c r="AD27">
        <v>45.6</v>
      </c>
      <c r="AE27">
        <v>43.6</v>
      </c>
      <c r="AF27">
        <v>62.3</v>
      </c>
      <c r="AG27">
        <v>59.1</v>
      </c>
      <c r="AH27">
        <v>61.8</v>
      </c>
      <c r="AI27">
        <v>63.7</v>
      </c>
      <c r="AJ27">
        <v>64.7</v>
      </c>
      <c r="AK27">
        <v>63.2</v>
      </c>
      <c r="AL27">
        <v>62.2</v>
      </c>
      <c r="AM27">
        <v>64.400000000000006</v>
      </c>
      <c r="AN27">
        <v>60.1</v>
      </c>
    </row>
    <row r="28" spans="1:40" x14ac:dyDescent="0.3">
      <c r="A28" s="143">
        <v>23</v>
      </c>
      <c r="B28" s="137">
        <f>AMPTS_data!B31/'Reactor load'!$G$40</f>
        <v>22.790139913880498</v>
      </c>
      <c r="C28" s="137">
        <v>28.862961627459434</v>
      </c>
      <c r="D28" s="139">
        <f>'AMPTS_data (gas_gVS)'!E31-B28</f>
        <v>49.247730438488091</v>
      </c>
      <c r="E28" s="139">
        <f>'AMPTS_data (gas_gVS)'!F31-B28</f>
        <v>44.818049567463277</v>
      </c>
      <c r="F28" s="139">
        <f>'AMPTS_data (gas_gVS)'!G31-'AMPTS_data (gas_gVS) minus seed'!C28</f>
        <v>147.53537519887777</v>
      </c>
      <c r="G28" s="139">
        <f>'AMPTS_data (gas_gVS)'!H31-'AMPTS_data (gas_gVS) minus seed'!C28</f>
        <v>148.67983288211079</v>
      </c>
      <c r="H28" s="139">
        <f>'AMPTS_data (gas_gVS)'!I31-'AMPTS_data (gas_gVS) minus seed'!C28</f>
        <v>146.60943856195786</v>
      </c>
      <c r="I28" s="139">
        <f>'AMPTS_data (gas_gVS)'!J31-'AMPTS_data (gas_gVS) minus seed'!C28</f>
        <v>189.8358645199267</v>
      </c>
      <c r="J28" s="139">
        <f>'AMPTS_data (gas_gVS)'!K31-'AMPTS_data (gas_gVS) minus seed'!EZ28</f>
        <v>217.66177711403586</v>
      </c>
      <c r="K28" s="139">
        <f>'AMPTS_data (gas_gVS)'!L31-'AMPTS_data (gas_gVS) minus seed'!C28</f>
        <v>188.10251113561264</v>
      </c>
      <c r="L28" s="139">
        <f>'AMPTS_data (gas_gVS)'!M31-'AMPTS_data (gas_gVS) minus seed'!C28</f>
        <v>149.11317122818929</v>
      </c>
      <c r="M28" s="139">
        <f>'AMPTS_data (gas_gVS)'!N31-'AMPTS_data (gas_gVS) minus seed'!C28</f>
        <v>155.71695132270204</v>
      </c>
      <c r="N28" s="139">
        <f>'AMPTS_data (gas_gVS)'!O31-'AMPTS_data (gas_gVS) minus seed'!C28</f>
        <v>141.93901416533387</v>
      </c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</row>
    <row r="29" spans="1:40" x14ac:dyDescent="0.3">
      <c r="A29" s="143">
        <v>24</v>
      </c>
      <c r="B29" s="137">
        <f>AMPTS_data!B32/'Reactor load'!$G$40</f>
        <v>22.912242775064225</v>
      </c>
      <c r="C29" s="137">
        <v>28.981473228020114</v>
      </c>
      <c r="D29" s="139">
        <f>'AMPTS_data (gas_gVS)'!E32-B29</f>
        <v>45.517145074383052</v>
      </c>
      <c r="E29" s="139">
        <f>'AMPTS_data (gas_gVS)'!F32-B29</f>
        <v>48.332344851856448</v>
      </c>
      <c r="F29" s="139">
        <f>'AMPTS_data (gas_gVS)'!G32-'AMPTS_data (gas_gVS) minus seed'!C29</f>
        <v>139.58608198693571</v>
      </c>
      <c r="G29" s="139">
        <f>'AMPTS_data (gas_gVS)'!H32-'AMPTS_data (gas_gVS) minus seed'!C29</f>
        <v>139.55445052876186</v>
      </c>
      <c r="H29" s="139">
        <f>'AMPTS_data (gas_gVS)'!I32-'AMPTS_data (gas_gVS) minus seed'!C29</f>
        <v>137.58627090905512</v>
      </c>
      <c r="I29" s="139">
        <f>'AMPTS_data (gas_gVS)'!J32-'AMPTS_data (gas_gVS) minus seed'!C29</f>
        <v>188.46019947201091</v>
      </c>
      <c r="J29" s="139">
        <f>'AMPTS_data (gas_gVS)'!K32-'AMPTS_data (gas_gVS) minus seed'!EZ29</f>
        <v>210.12074743601465</v>
      </c>
      <c r="K29" s="139">
        <f>'AMPTS_data (gas_gVS)'!L32-'AMPTS_data (gas_gVS) minus seed'!C29</f>
        <v>177.53328797617465</v>
      </c>
      <c r="L29" s="139">
        <f>'AMPTS_data (gas_gVS)'!M32-'AMPTS_data (gas_gVS) minus seed'!C29</f>
        <v>150.20370811396091</v>
      </c>
      <c r="M29" s="139">
        <f>'AMPTS_data (gas_gVS)'!N32-'AMPTS_data (gas_gVS) minus seed'!C29</f>
        <v>149.76086769952687</v>
      </c>
      <c r="N29" s="139">
        <f>'AMPTS_data (gas_gVS)'!O32-'AMPTS_data (gas_gVS) minus seed'!C29</f>
        <v>136.72870693189716</v>
      </c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B29" s="19"/>
      <c r="AC29" s="19"/>
    </row>
    <row r="30" spans="1:40" x14ac:dyDescent="0.3">
      <c r="A30" s="143">
        <v>25</v>
      </c>
      <c r="B30" s="137">
        <f>AMPTS_data!B33/'Reactor load'!$G$40</f>
        <v>23.027163115001855</v>
      </c>
      <c r="C30" s="137">
        <v>29.099984828580787</v>
      </c>
      <c r="D30" s="139">
        <f>'AMPTS_data (gas_gVS)'!E33-B30</f>
        <v>45.469002257256903</v>
      </c>
      <c r="E30" s="139">
        <f>'AMPTS_data (gas_gVS)'!F33-B30</f>
        <v>51.788264679101076</v>
      </c>
      <c r="F30" s="139">
        <f>'AMPTS_data (gas_gVS)'!G33-'AMPTS_data (gas_gVS) minus seed'!C30</f>
        <v>139.92446922666409</v>
      </c>
      <c r="G30" s="139">
        <f>'AMPTS_data (gas_gVS)'!H33-'AMPTS_data (gas_gVS) minus seed'!C30</f>
        <v>143.00677909538342</v>
      </c>
      <c r="H30" s="139">
        <f>'AMPTS_data (gas_gVS)'!I33-'AMPTS_data (gas_gVS) minus seed'!C30</f>
        <v>141.03859947567668</v>
      </c>
      <c r="I30" s="139">
        <f>'AMPTS_data (gas_gVS)'!J33-'AMPTS_data (gas_gVS) minus seed'!C30</f>
        <v>188.42603842658053</v>
      </c>
      <c r="J30" s="139">
        <f>'AMPTS_data (gas_gVS)'!K33-'AMPTS_data (gas_gVS) minus seed'!EZ30</f>
        <v>217.20619406695897</v>
      </c>
      <c r="K30" s="139">
        <f>'AMPTS_data (gas_gVS)'!L33-'AMPTS_data (gas_gVS) minus seed'!C30</f>
        <v>182.43714901233</v>
      </c>
      <c r="L30" s="139">
        <f>'AMPTS_data (gas_gVS)'!M33-'AMPTS_data (gas_gVS) minus seed'!C30</f>
        <v>163.38095276581208</v>
      </c>
      <c r="M30" s="139">
        <f>'AMPTS_data (gas_gVS)'!N33-'AMPTS_data (gas_gVS) minus seed'!C30</f>
        <v>170.80380161727754</v>
      </c>
      <c r="N30" s="139">
        <f>'AMPTS_data (gas_gVS)'!O33-'AMPTS_data (gas_gVS) minus seed'!C30</f>
        <v>158.26720036103831</v>
      </c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</row>
    <row r="31" spans="1:40" x14ac:dyDescent="0.3">
      <c r="A31" s="143">
        <v>26</v>
      </c>
      <c r="B31" s="137">
        <f>AMPTS_data!B34/'Reactor load'!$G$40</f>
        <v>23.149265976185582</v>
      </c>
      <c r="C31" s="137">
        <v>29.218496429141467</v>
      </c>
      <c r="D31" s="139">
        <f>'AMPTS_data (gas_gVS)'!E34-B31</f>
        <v>42.085816442265347</v>
      </c>
      <c r="E31" s="139">
        <f>'AMPTS_data (gas_gVS)'!F34-B31</f>
        <v>48.088019166193767</v>
      </c>
      <c r="F31" s="139">
        <f>'AMPTS_data (gas_gVS)'!G34-'AMPTS_data (gas_gVS) minus seed'!C31</f>
        <v>132.39624566161513</v>
      </c>
      <c r="G31" s="139">
        <f>'AMPTS_data (gas_gVS)'!H34-'AMPTS_data (gas_gVS) minus seed'!C31</f>
        <v>134.58312063735286</v>
      </c>
      <c r="H31" s="139">
        <f>'AMPTS_data (gas_gVS)'!I34-'AMPTS_data (gas_gVS) minus seed'!C31</f>
        <v>136.05106882443062</v>
      </c>
      <c r="I31" s="139">
        <f>'AMPTS_data (gas_gVS)'!J34-'AMPTS_data (gas_gVS) minus seed'!C31</f>
        <v>177.81904332280931</v>
      </c>
      <c r="J31" s="139">
        <f>'AMPTS_data (gas_gVS)'!K34-'AMPTS_data (gas_gVS) minus seed'!EZ31</f>
        <v>206.70649904461433</v>
      </c>
      <c r="K31" s="139">
        <f>'AMPTS_data (gas_gVS)'!L34-'AMPTS_data (gas_gVS) minus seed'!C31</f>
        <v>174.23444091609554</v>
      </c>
      <c r="L31" s="139">
        <f>'AMPTS_data (gas_gVS)'!M34-'AMPTS_data (gas_gVS) minus seed'!C31</f>
        <v>157.74593861431782</v>
      </c>
      <c r="M31" s="139">
        <f>'AMPTS_data (gas_gVS)'!N34-'AMPTS_data (gas_gVS) minus seed'!C31</f>
        <v>163.99892975289504</v>
      </c>
      <c r="N31" s="139">
        <f>'AMPTS_data (gas_gVS)'!O34-'AMPTS_data (gas_gVS) minus seed'!C31</f>
        <v>152.50613267092183</v>
      </c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</row>
    <row r="32" spans="1:40" x14ac:dyDescent="0.3">
      <c r="A32" s="143">
        <v>27</v>
      </c>
      <c r="B32" s="137">
        <f>AMPTS_data!B35/'Reactor load'!$G$40</f>
        <v>23.46529691101405</v>
      </c>
      <c r="C32" s="137">
        <v>29.530936103346889</v>
      </c>
      <c r="D32" s="139">
        <f>'AMPTS_data (gas_gVS)'!E35-B32</f>
        <v>42.405116157880556</v>
      </c>
      <c r="E32" s="139">
        <f>'AMPTS_data (gas_gVS)'!F35-B32</f>
        <v>48.661451141986447</v>
      </c>
      <c r="F32" s="139">
        <f>'AMPTS_data (gas_gVS)'!G35-'AMPTS_data (gas_gVS) minus seed'!C32</f>
        <v>133.89282641840987</v>
      </c>
      <c r="G32" s="139">
        <f>'AMPTS_data (gas_gVS)'!H35-'AMPTS_data (gas_gVS) minus seed'!C32</f>
        <v>134.68866165422878</v>
      </c>
      <c r="H32" s="139">
        <f>'AMPTS_data (gas_gVS)'!I35-'AMPTS_data (gas_gVS) minus seed'!C32</f>
        <v>137.47408497959498</v>
      </c>
      <c r="I32" s="139">
        <f>'AMPTS_data (gas_gVS)'!J35-'AMPTS_data (gas_gVS) minus seed'!C32</f>
        <v>177.60357516893475</v>
      </c>
      <c r="J32" s="139">
        <f>'AMPTS_data (gas_gVS)'!K35-'AMPTS_data (gas_gVS) minus seed'!EZ32</f>
        <v>206.77003210965873</v>
      </c>
      <c r="K32" s="139">
        <f>'AMPTS_data (gas_gVS)'!L35-'AMPTS_data (gas_gVS) minus seed'!C32</f>
        <v>176.75089455912877</v>
      </c>
      <c r="L32" s="139">
        <f>'AMPTS_data (gas_gVS)'!M35-'AMPTS_data (gas_gVS) minus seed'!C32</f>
        <v>160.93116136308123</v>
      </c>
      <c r="M32" s="139">
        <f>'AMPTS_data (gas_gVS)'!N35-'AMPTS_data (gas_gVS) minus seed'!C32</f>
        <v>165.35172515195779</v>
      </c>
      <c r="N32" s="139">
        <f>'AMPTS_data (gas_gVS)'!O35-'AMPTS_data (gas_gVS) minus seed'!C32</f>
        <v>155.74151310261499</v>
      </c>
      <c r="P32" s="149">
        <f>'AMPTS_data (gas_gVS)'!U35-'AMPTS_data (gas_gVS)'!Q35</f>
        <v>21.818189080429089</v>
      </c>
      <c r="Q32" s="149">
        <f>'AMPTS_data (gas_gVS)'!V35-'AMPTS_data (gas_gVS)'!Q35</f>
        <v>23.87509212431366</v>
      </c>
      <c r="R32" s="149">
        <f>'AMPTS_data (gas_gVS)'!W35-'AMPTS_data (gas_gVS)'!R35</f>
        <v>87.317589171578931</v>
      </c>
      <c r="S32" s="149">
        <f>'AMPTS_data (gas_gVS)'!X35-'AMPTS_data (gas_gVS)'!R35</f>
        <v>83.044659506637856</v>
      </c>
      <c r="T32" s="149">
        <f>'AMPTS_data (gas_gVS)'!Y35-'AMPTS_data (gas_gVS)'!R35</f>
        <v>86.513972807214813</v>
      </c>
      <c r="U32" s="149">
        <f>'AMPTS_data (gas_gVS)'!Z35-'AMPTS_data (gas_gVS)'!R35</f>
        <v>133.04894017892934</v>
      </c>
      <c r="V32" s="149">
        <f>'AMPTS_data (gas_gVS)'!AA35-'AMPTS_data (gas_gVS)'!R35</f>
        <v>128.2426771837051</v>
      </c>
      <c r="W32" s="149">
        <f>'AMPTS_data (gas_gVS)'!AB35-'AMPTS_data (gas_gVS)'!R35</f>
        <v>134.09720231370616</v>
      </c>
      <c r="X32" s="149">
        <f>'AMPTS_data (gas_gVS)'!AC35-'AMPTS_data (gas_gVS)'!R35</f>
        <v>103.94616516255182</v>
      </c>
      <c r="Y32" s="149">
        <f>'AMPTS_data (gas_gVS)'!AD35-'AMPTS_data (gas_gVS)'!R35</f>
        <v>108.41875584400864</v>
      </c>
      <c r="Z32" s="149">
        <f>'AMPTS_data (gas_gVS)'!AE35-'AMPTS_data (gas_gVS)'!R35</f>
        <v>100.93980393157103</v>
      </c>
      <c r="AB32" s="19">
        <v>25.2</v>
      </c>
      <c r="AC32" s="19">
        <v>44.45</v>
      </c>
      <c r="AD32" s="19">
        <v>42.1</v>
      </c>
      <c r="AE32" s="19">
        <v>41.3</v>
      </c>
      <c r="AF32" s="19">
        <v>61.5</v>
      </c>
      <c r="AG32" s="19">
        <v>58.6</v>
      </c>
      <c r="AH32" s="19">
        <v>59.7</v>
      </c>
      <c r="AI32" s="19">
        <v>70.599999999999994</v>
      </c>
      <c r="AJ32" s="19">
        <v>68.400000000000006</v>
      </c>
      <c r="AK32" s="19">
        <v>71.400000000000006</v>
      </c>
      <c r="AL32" s="19">
        <v>61.5</v>
      </c>
      <c r="AM32" s="19">
        <v>62.4</v>
      </c>
      <c r="AN32" s="19">
        <v>61.6</v>
      </c>
    </row>
    <row r="33" spans="1:40" x14ac:dyDescent="0.3">
      <c r="A33" s="143">
        <v>28</v>
      </c>
      <c r="B33" s="137">
        <f>AMPTS_data!B36/'Reactor load'!$G$40</f>
        <v>23.774145324596422</v>
      </c>
      <c r="C33" s="137">
        <v>29.839784516929257</v>
      </c>
      <c r="D33" s="139">
        <f>'AMPTS_data (gas_gVS)'!E36-B33</f>
        <v>42.658033793111542</v>
      </c>
      <c r="E33" s="139">
        <f>'AMPTS_data (gas_gVS)'!F36-B33</f>
        <v>51.850265151372938</v>
      </c>
      <c r="F33" s="139">
        <f>'AMPTS_data (gas_gVS)'!G36-'AMPTS_data (gas_gVS) minus seed'!C33</f>
        <v>141.42195192398526</v>
      </c>
      <c r="G33" s="139">
        <f>'AMPTS_data (gas_gVS)'!H36-'AMPTS_data (gas_gVS) minus seed'!C33</f>
        <v>141.40523269634201</v>
      </c>
      <c r="H33" s="139">
        <f>'AMPTS_data (gas_gVS)'!I36-'AMPTS_data (gas_gVS) minus seed'!C33</f>
        <v>145.66863574537194</v>
      </c>
      <c r="I33" s="139">
        <f>'AMPTS_data (gas_gVS)'!J36-'AMPTS_data (gas_gVS) minus seed'!C33</f>
        <v>179.31440945465755</v>
      </c>
      <c r="J33" s="139">
        <f>'AMPTS_data (gas_gVS)'!K36-'AMPTS_data (gas_gVS) minus seed'!EZ33</f>
        <v>213.60150852469255</v>
      </c>
      <c r="K33" s="139">
        <f>'AMPTS_data (gas_gVS)'!L36-'AMPTS_data (gas_gVS) minus seed'!C33</f>
        <v>185.94525513797234</v>
      </c>
      <c r="L33" s="139">
        <f>'AMPTS_data (gas_gVS)'!M36-'AMPTS_data (gas_gVS) minus seed'!C33</f>
        <v>167.45378936453272</v>
      </c>
      <c r="M33" s="139">
        <f>'AMPTS_data (gas_gVS)'!N36-'AMPTS_data (gas_gVS) minus seed'!C33</f>
        <v>174.16488734053513</v>
      </c>
      <c r="N33" s="139">
        <f>'AMPTS_data (gas_gVS)'!O36-'AMPTS_data (gas_gVS) minus seed'!C33</f>
        <v>167.84167544585625</v>
      </c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</row>
    <row r="34" spans="1:40" x14ac:dyDescent="0.3">
      <c r="A34" s="143">
        <v>29</v>
      </c>
      <c r="B34" s="137">
        <f>AMPTS_data!B37/'Reactor load'!$G$40</f>
        <v>24.032716089456084</v>
      </c>
      <c r="C34" s="137">
        <v>30.098355281788919</v>
      </c>
      <c r="D34" s="139">
        <f>'AMPTS_data (gas_gVS)'!E37-B34</f>
        <v>65.763771236176922</v>
      </c>
      <c r="E34" s="139">
        <f>'AMPTS_data (gas_gVS)'!F37-B34</f>
        <v>67.358225714774051</v>
      </c>
      <c r="F34" s="139">
        <f>'AMPTS_data (gas_gVS)'!G37-'AMPTS_data (gas_gVS) minus seed'!C34</f>
        <v>133.36192895503135</v>
      </c>
      <c r="G34" s="139">
        <f>'AMPTS_data (gas_gVS)'!H37-'AMPTS_data (gas_gVS) minus seed'!C34</f>
        <v>133.36192895503135</v>
      </c>
      <c r="H34" s="139">
        <f>'AMPTS_data (gas_gVS)'!I37-'AMPTS_data (gas_gVS) minus seed'!C34</f>
        <v>137.40865442171088</v>
      </c>
      <c r="I34" s="139">
        <f>'AMPTS_data (gas_gVS)'!J37-'AMPTS_data (gas_gVS) minus seed'!C34</f>
        <v>185.41767877227039</v>
      </c>
      <c r="J34" s="139">
        <f>'AMPTS_data (gas_gVS)'!K37-'AMPTS_data (gas_gVS) minus seed'!EZ34</f>
        <v>213.40178741543949</v>
      </c>
      <c r="K34" s="139">
        <f>'AMPTS_data (gas_gVS)'!L37-'AMPTS_data (gas_gVS) minus seed'!C34</f>
        <v>183.16312013953404</v>
      </c>
      <c r="L34" s="139">
        <f>'AMPTS_data (gas_gVS)'!M37-'AMPTS_data (gas_gVS) minus seed'!C34</f>
        <v>164.56540310117714</v>
      </c>
      <c r="M34" s="139">
        <f>'AMPTS_data (gas_gVS)'!N37-'AMPTS_data (gas_gVS) minus seed'!C34</f>
        <v>167.99029132120378</v>
      </c>
      <c r="N34" s="139">
        <f>'AMPTS_data (gas_gVS)'!O37-'AMPTS_data (gas_gVS) minus seed'!C34</f>
        <v>163.03791571068109</v>
      </c>
      <c r="P34" s="149"/>
      <c r="Q34" s="149"/>
      <c r="R34" s="149">
        <f>'AMPTS_data (gas_gVS)'!W37-'AMPTS_data (gas_gVS)'!R37</f>
        <v>67.488858075653525</v>
      </c>
      <c r="S34" s="149">
        <f>'AMPTS_data (gas_gVS)'!X37-'AMPTS_data (gas_gVS)'!R37</f>
        <v>75.327045020383821</v>
      </c>
      <c r="T34" s="149">
        <f>'AMPTS_data (gas_gVS)'!Y37-'AMPTS_data (gas_gVS)'!R37</f>
        <v>92.873582562247449</v>
      </c>
      <c r="U34" s="149">
        <f>'AMPTS_data (gas_gVS)'!Z37-'AMPTS_data (gas_gVS)'!R37</f>
        <v>86.170695076006183</v>
      </c>
      <c r="V34" s="149">
        <f>'AMPTS_data (gas_gVS)'!AA37-'AMPTS_data (gas_gVS)'!R37</f>
        <v>65.906512469118624</v>
      </c>
      <c r="W34" s="149">
        <f>'AMPTS_data (gas_gVS)'!AB37-'AMPTS_data (gas_gVS)'!R37</f>
        <v>74.302906933272581</v>
      </c>
      <c r="X34" s="149">
        <f>'AMPTS_data (gas_gVS)'!AC37-'AMPTS_data (gas_gVS)'!R37</f>
        <v>79.605762494234213</v>
      </c>
      <c r="Y34" s="149">
        <f>'AMPTS_data (gas_gVS)'!AD37-'AMPTS_data (gas_gVS)'!R37</f>
        <v>68.839504094185912</v>
      </c>
      <c r="Z34" s="149">
        <f>'AMPTS_data (gas_gVS)'!AE37-'AMPTS_data (gas_gVS)'!R37</f>
        <v>75.48169760238406</v>
      </c>
      <c r="AB34" s="19">
        <v>20.2</v>
      </c>
      <c r="AC34" s="19">
        <v>40.349999999999994</v>
      </c>
      <c r="AD34" s="19">
        <v>41.8</v>
      </c>
      <c r="AE34" s="19">
        <v>41.1</v>
      </c>
      <c r="AF34" s="19">
        <v>61.6</v>
      </c>
      <c r="AG34" s="19">
        <v>56.2</v>
      </c>
      <c r="AH34" s="19">
        <v>60.5</v>
      </c>
      <c r="AI34" s="19">
        <v>68.400000000000006</v>
      </c>
      <c r="AJ34" s="19">
        <v>71.8</v>
      </c>
      <c r="AK34" s="19">
        <v>75.400000000000006</v>
      </c>
      <c r="AL34" s="19">
        <v>61.7</v>
      </c>
      <c r="AM34" s="19">
        <v>61.6</v>
      </c>
      <c r="AN34" s="19">
        <v>61.7</v>
      </c>
    </row>
    <row r="35" spans="1:40" x14ac:dyDescent="0.3">
      <c r="A35" s="143">
        <v>30</v>
      </c>
      <c r="B35" s="137">
        <f>AMPTS_data!B38/'Reactor load'!$G$40</f>
        <v>24.291286854315739</v>
      </c>
      <c r="C35" s="137">
        <v>30.356926046648574</v>
      </c>
      <c r="D35" s="139">
        <f>'AMPTS_data (gas_gVS)'!E38-B35</f>
        <v>95.60212320931663</v>
      </c>
      <c r="E35" s="139">
        <f>'AMPTS_data (gas_gVS)'!F38-B35</f>
        <v>89.536818372733165</v>
      </c>
      <c r="F35" s="139">
        <f>'AMPTS_data (gas_gVS)'!G38-'AMPTS_data (gas_gVS) minus seed'!C35</f>
        <v>142.78488578421346</v>
      </c>
      <c r="G35" s="139">
        <f>'AMPTS_data (gas_gVS)'!H38-'AMPTS_data (gas_gVS) minus seed'!C35</f>
        <v>145.97379474140772</v>
      </c>
      <c r="H35" s="139">
        <f>'AMPTS_data (gas_gVS)'!I38-'AMPTS_data (gas_gVS) minus seed'!C35</f>
        <v>143.6427022936987</v>
      </c>
      <c r="I35" s="139">
        <f>'AMPTS_data (gas_gVS)'!J38-'AMPTS_data (gas_gVS) minus seed'!C35</f>
        <v>200.41165954967084</v>
      </c>
      <c r="J35" s="139">
        <f>'AMPTS_data (gas_gVS)'!K38-'AMPTS_data (gas_gVS) minus seed'!EZ35</f>
        <v>229.46113292386977</v>
      </c>
      <c r="K35" s="139">
        <f>'AMPTS_data (gas_gVS)'!L38-'AMPTS_data (gas_gVS) minus seed'!C35</f>
        <v>205.41824661246582</v>
      </c>
      <c r="L35" s="139">
        <f>'AMPTS_data (gas_gVS)'!M38-'AMPTS_data (gas_gVS) minus seed'!C35</f>
        <v>172.0750145560427</v>
      </c>
      <c r="M35" s="139">
        <f>'AMPTS_data (gas_gVS)'!N38-'AMPTS_data (gas_gVS) minus seed'!C35</f>
        <v>170.88555151500924</v>
      </c>
      <c r="N35" s="139">
        <f>'AMPTS_data (gas_gVS)'!O38-'AMPTS_data (gas_gVS) minus seed'!C35</f>
        <v>166.08305462547472</v>
      </c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</row>
    <row r="36" spans="1:40" x14ac:dyDescent="0.3">
      <c r="A36" s="143">
        <v>31</v>
      </c>
      <c r="B36" s="137">
        <f>AMPTS_data!B39/'Reactor load'!$G$40</f>
        <v>24.413389715499466</v>
      </c>
      <c r="C36" s="137">
        <v>30.479028907832301</v>
      </c>
      <c r="D36" s="139">
        <f>'AMPTS_data (gas_gVS)'!E39-B36</f>
        <v>90.326212762314313</v>
      </c>
      <c r="E36" s="139">
        <f>'AMPTS_data (gas_gVS)'!F39-B36</f>
        <v>87.531476907231564</v>
      </c>
      <c r="F36" s="139">
        <f>'AMPTS_data (gas_gVS)'!G39-'AMPTS_data (gas_gVS) minus seed'!C36</f>
        <v>135.10526088769734</v>
      </c>
      <c r="G36" s="139">
        <f>'AMPTS_data (gas_gVS)'!H39-'AMPTS_data (gas_gVS) minus seed'!C36</f>
        <v>138.1529553861518</v>
      </c>
      <c r="H36" s="139">
        <f>'AMPTS_data (gas_gVS)'!I39-'AMPTS_data (gas_gVS) minus seed'!C36</f>
        <v>135.92204301328314</v>
      </c>
      <c r="I36" s="139">
        <f>'AMPTS_data (gas_gVS)'!J39-'AMPTS_data (gas_gVS) minus seed'!C36</f>
        <v>190.23500667024018</v>
      </c>
      <c r="J36" s="139">
        <f>'AMPTS_data (gas_gVS)'!K39-'AMPTS_data (gas_gVS) minus seed'!EZ36</f>
        <v>219.40657463823555</v>
      </c>
      <c r="K36" s="139">
        <f>'AMPTS_data (gas_gVS)'!L39-'AMPTS_data (gas_gVS) minus seed'!C36</f>
        <v>195.01683933831526</v>
      </c>
      <c r="L36" s="139">
        <f>'AMPTS_data (gas_gVS)'!M39-'AMPTS_data (gas_gVS) minus seed'!C36</f>
        <v>164.92390386057588</v>
      </c>
      <c r="M36" s="139">
        <f>'AMPTS_data (gas_gVS)'!N39-'AMPTS_data (gas_gVS) minus seed'!C36</f>
        <v>163.11966871749081</v>
      </c>
      <c r="N36" s="139">
        <f>'AMPTS_data (gas_gVS)'!O39-'AMPTS_data (gas_gVS) minus seed'!C36</f>
        <v>158.89556414263291</v>
      </c>
      <c r="P36" s="149">
        <f>'AMPTS_data (gas_gVS)'!U39-'AMPTS_data (gas_gVS)'!Q39</f>
        <v>47.157976618381468</v>
      </c>
      <c r="Q36" s="149">
        <f>'AMPTS_data (gas_gVS)'!V39-'AMPTS_data (gas_gVS)'!Q39</f>
        <v>45.001836382337878</v>
      </c>
      <c r="R36" s="149">
        <f>'AMPTS_data (gas_gVS)'!W39-'AMPTS_data (gas_gVS)'!R39</f>
        <v>100.67524819568203</v>
      </c>
      <c r="S36" s="149">
        <f>'AMPTS_data (gas_gVS)'!X39-'AMPTS_data (gas_gVS)'!R39</f>
        <v>93.08485533027924</v>
      </c>
      <c r="T36" s="149">
        <f>'AMPTS_data (gas_gVS)'!Y39-'AMPTS_data (gas_gVS)'!R39</f>
        <v>101.83745601572264</v>
      </c>
      <c r="U36" s="149">
        <f>'AMPTS_data (gas_gVS)'!Z39-'AMPTS_data (gas_gVS)'!R39</f>
        <v>151.18911437097967</v>
      </c>
      <c r="V36" s="149">
        <f>'AMPTS_data (gas_gVS)'!AA39-'AMPTS_data (gas_gVS)'!R39</f>
        <v>150.73231677646783</v>
      </c>
      <c r="W36" s="149">
        <f>'AMPTS_data (gas_gVS)'!AB39-'AMPTS_data (gas_gVS)'!R39</f>
        <v>155.36665322159567</v>
      </c>
      <c r="X36" s="149">
        <f>'AMPTS_data (gas_gVS)'!AC39-'AMPTS_data (gas_gVS)'!R39</f>
        <v>119.7819977870342</v>
      </c>
      <c r="Y36" s="149">
        <f>'AMPTS_data (gas_gVS)'!AD39-'AMPTS_data (gas_gVS)'!R39</f>
        <v>119.64399513244969</v>
      </c>
      <c r="Z36" s="149">
        <f>'AMPTS_data (gas_gVS)'!AE39-'AMPTS_data (gas_gVS)'!R39</f>
        <v>117.03349850518751</v>
      </c>
      <c r="AB36" s="19">
        <v>0</v>
      </c>
      <c r="AC36" s="19">
        <v>0</v>
      </c>
      <c r="AD36">
        <v>41.1</v>
      </c>
      <c r="AE36">
        <v>40.200000000000003</v>
      </c>
      <c r="AF36">
        <v>60.8</v>
      </c>
      <c r="AG36">
        <v>55.2</v>
      </c>
      <c r="AH36">
        <v>61.2</v>
      </c>
      <c r="AI36">
        <v>68.5</v>
      </c>
      <c r="AJ36">
        <v>68.7</v>
      </c>
      <c r="AK36">
        <v>68.900000000000006</v>
      </c>
      <c r="AL36">
        <v>61.3</v>
      </c>
      <c r="AM36">
        <v>61.8</v>
      </c>
      <c r="AN36">
        <v>61.8</v>
      </c>
    </row>
    <row r="37" spans="1:40" x14ac:dyDescent="0.3">
      <c r="A37" s="143">
        <v>32</v>
      </c>
      <c r="B37" s="137">
        <f>AMPTS_data!B40/'Reactor load'!$G$40</f>
        <v>24.50676249169879</v>
      </c>
      <c r="C37" s="137">
        <v>30.565219162785525</v>
      </c>
      <c r="D37" s="139">
        <f>'AMPTS_data (gas_gVS)'!E40-B37</f>
        <v>90.894189692279596</v>
      </c>
      <c r="E37" s="139">
        <f>'AMPTS_data (gas_gVS)'!F40-B37</f>
        <v>87.483819548509047</v>
      </c>
      <c r="F37" s="139">
        <f>'AMPTS_data (gas_gVS)'!G40-'AMPTS_data (gas_gVS) minus seed'!C37</f>
        <v>138.11248054867542</v>
      </c>
      <c r="G37" s="139">
        <f>'AMPTS_data (gas_gVS)'!H40-'AMPTS_data (gas_gVS) minus seed'!C37</f>
        <v>139.02678889821175</v>
      </c>
      <c r="H37" s="139">
        <f>'AMPTS_data (gas_gVS)'!I40-'AMPTS_data (gas_gVS) minus seed'!C37</f>
        <v>138.9292626742612</v>
      </c>
      <c r="I37" s="139">
        <f>'AMPTS_data (gas_gVS)'!J40-'AMPTS_data (gas_gVS) minus seed'!C37</f>
        <v>190.20977030525606</v>
      </c>
      <c r="J37" s="139">
        <f>'AMPTS_data (gas_gVS)'!K40-'AMPTS_data (gas_gVS) minus seed'!EZ37</f>
        <v>219.47971930619843</v>
      </c>
      <c r="K37" s="139">
        <f>'AMPTS_data (gas_gVS)'!L40-'AMPTS_data (gas_gVS) minus seed'!C37</f>
        <v>194.98245988983578</v>
      </c>
      <c r="L37" s="139">
        <f>'AMPTS_data (gas_gVS)'!M40-'AMPTS_data (gas_gVS) minus seed'!C37</f>
        <v>168.99781659601297</v>
      </c>
      <c r="M37" s="139">
        <f>'AMPTS_data (gas_gVS)'!N40-'AMPTS_data (gas_gVS) minus seed'!C37</f>
        <v>164.81333204963499</v>
      </c>
      <c r="N37" s="139">
        <f>'AMPTS_data (gas_gVS)'!O40-'AMPTS_data (gas_gVS) minus seed'!C37</f>
        <v>163.33215252338613</v>
      </c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</row>
    <row r="38" spans="1:40" x14ac:dyDescent="0.3">
      <c r="A38" s="143">
        <v>33</v>
      </c>
      <c r="B38" s="137">
        <f>AMPTS_data!B41/'Reactor load'!$G$40</f>
        <v>24.59295274665201</v>
      </c>
      <c r="C38" s="137">
        <v>30.658591938984845</v>
      </c>
      <c r="D38" s="139">
        <f>'AMPTS_data (gas_gVS)'!E41-B38</f>
        <v>88.284188791404773</v>
      </c>
      <c r="E38" s="139">
        <f>'AMPTS_data (gas_gVS)'!F41-B38</f>
        <v>88.520583766831578</v>
      </c>
      <c r="F38" s="139">
        <f>'AMPTS_data (gas_gVS)'!G41-'AMPTS_data (gas_gVS) minus seed'!C38</f>
        <v>130.90424071104709</v>
      </c>
      <c r="G38" s="139">
        <f>'AMPTS_data (gas_gVS)'!H41-'AMPTS_data (gas_gVS) minus seed'!C38</f>
        <v>132.36346895442244</v>
      </c>
      <c r="H38" s="139">
        <f>'AMPTS_data (gas_gVS)'!I41-'AMPTS_data (gas_gVS) minus seed'!C38</f>
        <v>134.60192507976024</v>
      </c>
      <c r="I38" s="139">
        <f>'AMPTS_data (gas_gVS)'!J41-'AMPTS_data (gas_gVS) minus seed'!C38</f>
        <v>180.80109126502381</v>
      </c>
      <c r="J38" s="139">
        <f>'AMPTS_data (gas_gVS)'!K41-'AMPTS_data (gas_gVS) minus seed'!EZ38</f>
        <v>211.69607817943543</v>
      </c>
      <c r="K38" s="139">
        <f>'AMPTS_data (gas_gVS)'!L41-'AMPTS_data (gas_gVS) minus seed'!C38</f>
        <v>186.2352572433536</v>
      </c>
      <c r="L38" s="139">
        <f>'AMPTS_data (gas_gVS)'!M41-'AMPTS_data (gas_gVS) minus seed'!C38</f>
        <v>162.37395700767988</v>
      </c>
      <c r="M38" s="139">
        <f>'AMPTS_data (gas_gVS)'!N41-'AMPTS_data (gas_gVS) minus seed'!C38</f>
        <v>160.67833378887772</v>
      </c>
      <c r="N38" s="139">
        <f>'AMPTS_data (gas_gVS)'!O41-'AMPTS_data (gas_gVS) minus seed'!C38</f>
        <v>159.2278609149626</v>
      </c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</row>
    <row r="39" spans="1:40" x14ac:dyDescent="0.3">
      <c r="A39" s="143">
        <v>34</v>
      </c>
      <c r="B39" s="137">
        <f>AMPTS_data!B42/'Reactor load'!$G$40</f>
        <v>24.67914300160523</v>
      </c>
      <c r="C39" s="137">
        <v>30.744782193938065</v>
      </c>
      <c r="D39" s="139">
        <f>'AMPTS_data (gas_gVS)'!E42-B39</f>
        <v>88.235938470779317</v>
      </c>
      <c r="E39" s="139">
        <f>'AMPTS_data (gas_gVS)'!F42-B39</f>
        <v>88.469414989719368</v>
      </c>
      <c r="F39" s="139">
        <f>'AMPTS_data (gas_gVS)'!G42-'AMPTS_data (gas_gVS) minus seed'!C39</f>
        <v>132.31230017731025</v>
      </c>
      <c r="G39" s="139">
        <f>'AMPTS_data (gas_gVS)'!H42-'AMPTS_data (gas_gVS) minus seed'!C39</f>
        <v>132.60414582598531</v>
      </c>
      <c r="H39" s="139">
        <f>'AMPTS_data (gas_gVS)'!I42-'AMPTS_data (gas_gVS) minus seed'!C39</f>
        <v>134.55075630264804</v>
      </c>
      <c r="I39" s="139">
        <f>'AMPTS_data (gas_gVS)'!J42-'AMPTS_data (gas_gVS) minus seed'!C39</f>
        <v>183.6800528006093</v>
      </c>
      <c r="J39" s="139">
        <f>'AMPTS_data (gas_gVS)'!K42-'AMPTS_data (gas_gVS) minus seed'!EZ39</f>
        <v>212.63582116816914</v>
      </c>
      <c r="K39" s="139">
        <f>'AMPTS_data (gas_gVS)'!L42-'AMPTS_data (gas_gVS) minus seed'!C39</f>
        <v>186.76777976359153</v>
      </c>
      <c r="L39" s="139">
        <f>'AMPTS_data (gas_gVS)'!M42-'AMPTS_data (gas_gVS) minus seed'!C39</f>
        <v>165.82493601466848</v>
      </c>
      <c r="M39" s="139">
        <f>'AMPTS_data (gas_gVS)'!N42-'AMPTS_data (gas_gVS) minus seed'!C39</f>
        <v>163.5456214985162</v>
      </c>
      <c r="N39" s="139">
        <f>'AMPTS_data (gas_gVS)'!O42-'AMPTS_data (gas_gVS) minus seed'!C39</f>
        <v>163.55437686797649</v>
      </c>
      <c r="P39" s="149"/>
      <c r="Q39" s="149"/>
      <c r="R39" s="149">
        <f>'AMPTS_data (gas_gVS)'!W42-'AMPTS_data (gas_gVS)'!R42</f>
        <v>67.488858075653525</v>
      </c>
      <c r="S39" s="149">
        <f>'AMPTS_data (gas_gVS)'!X42-'AMPTS_data (gas_gVS)'!R42</f>
        <v>75.327045020383821</v>
      </c>
      <c r="T39" s="149">
        <f>'AMPTS_data (gas_gVS)'!Y42-'AMPTS_data (gas_gVS)'!R42</f>
        <v>92.873582562247449</v>
      </c>
      <c r="U39" s="149">
        <f>'AMPTS_data (gas_gVS)'!Z42-'AMPTS_data (gas_gVS)'!R42</f>
        <v>86.170695076006183</v>
      </c>
      <c r="V39" s="149">
        <f>'AMPTS_data (gas_gVS)'!AA42-'AMPTS_data (gas_gVS)'!R42</f>
        <v>65.906512469118624</v>
      </c>
      <c r="W39" s="149">
        <f>'AMPTS_data (gas_gVS)'!AB42-'AMPTS_data (gas_gVS)'!R42</f>
        <v>74.302906933272581</v>
      </c>
      <c r="X39" s="149">
        <f>'AMPTS_data (gas_gVS)'!AC42-'AMPTS_data (gas_gVS)'!R42</f>
        <v>79.605762494234213</v>
      </c>
      <c r="Y39" s="149">
        <f>'AMPTS_data (gas_gVS)'!AD42-'AMPTS_data (gas_gVS)'!R42</f>
        <v>68.839504094185912</v>
      </c>
      <c r="Z39" s="149">
        <f>'AMPTS_data (gas_gVS)'!AE42-'AMPTS_data (gas_gVS)'!R42</f>
        <v>75.48169760238406</v>
      </c>
      <c r="AB39" s="19">
        <v>18.5</v>
      </c>
      <c r="AC39" s="19">
        <v>37.1</v>
      </c>
      <c r="AD39" s="19">
        <v>41.9</v>
      </c>
      <c r="AE39" s="19">
        <v>42.8</v>
      </c>
      <c r="AF39" s="19">
        <v>51.7</v>
      </c>
      <c r="AG39" s="19">
        <v>55.3</v>
      </c>
      <c r="AH39" s="19">
        <v>53.9</v>
      </c>
      <c r="AI39" s="19">
        <v>66.7</v>
      </c>
      <c r="AJ39" s="19">
        <v>66.2</v>
      </c>
      <c r="AK39" s="19">
        <v>66.400000000000006</v>
      </c>
      <c r="AL39" s="19">
        <v>62.5</v>
      </c>
      <c r="AM39" s="19">
        <v>63.7</v>
      </c>
      <c r="AN39" s="19">
        <v>62.9</v>
      </c>
    </row>
    <row r="40" spans="1:40" x14ac:dyDescent="0.3">
      <c r="A40" s="143">
        <v>35</v>
      </c>
      <c r="B40" s="137">
        <f>AMPTS_data!B43/'Reactor load'!$G$40</f>
        <v>24.77251577780455</v>
      </c>
      <c r="C40" s="137">
        <v>30.830972448891281</v>
      </c>
      <c r="D40" s="139">
        <f>'AMPTS_data (gas_gVS)'!E43-B40</f>
        <v>91.096043659171698</v>
      </c>
      <c r="E40" s="139">
        <f>'AMPTS_data (gas_gVS)'!F43-B40</f>
        <v>91.332438634598503</v>
      </c>
      <c r="F40" s="139">
        <f>'AMPTS_data (gas_gVS)'!G43-'AMPTS_data (gas_gVS) minus seed'!C40</f>
        <v>148.3155605338136</v>
      </c>
      <c r="G40" s="139">
        <f>'AMPTS_data (gas_gVS)'!H43-'AMPTS_data (gas_gVS) minus seed'!C40</f>
        <v>154.15247350731499</v>
      </c>
      <c r="H40" s="139">
        <f>'AMPTS_data (gas_gVS)'!I43-'AMPTS_data (gas_gVS) minus seed'!C40</f>
        <v>157.84723941954138</v>
      </c>
      <c r="I40" s="139">
        <f>'AMPTS_data (gas_gVS)'!J43-'AMPTS_data (gas_gVS) minus seed'!C40</f>
        <v>192.39884576618292</v>
      </c>
      <c r="J40" s="139">
        <f>'AMPTS_data (gas_gVS)'!K43-'AMPTS_data (gas_gVS) minus seed'!EZ40</f>
        <v>222.04492488145343</v>
      </c>
      <c r="K40" s="139">
        <f>'AMPTS_data (gas_gVS)'!L43-'AMPTS_data (gas_gVS) minus seed'!C40</f>
        <v>194.01567065984281</v>
      </c>
      <c r="L40" s="139">
        <f>'AMPTS_data (gas_gVS)'!M43-'AMPTS_data (gas_gVS) minus seed'!C40</f>
        <v>171.02990737019428</v>
      </c>
      <c r="M40" s="139">
        <f>'AMPTS_data (gas_gVS)'!N43-'AMPTS_data (gas_gVS) minus seed'!C40</f>
        <v>168.33909048941015</v>
      </c>
      <c r="N40" s="139">
        <f>'AMPTS_data (gas_gVS)'!O43-'AMPTS_data (gas_gVS) minus seed'!C40</f>
        <v>166.71351022629003</v>
      </c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</row>
    <row r="41" spans="1:40" x14ac:dyDescent="0.3">
      <c r="A41" s="143">
        <v>36</v>
      </c>
      <c r="B41" s="137">
        <f>AMPTS_data!B44/'Reactor load'!$G$40</f>
        <v>24.858706032757773</v>
      </c>
      <c r="C41" s="137">
        <v>30.924345225090605</v>
      </c>
      <c r="D41" s="139">
        <f>'AMPTS_data (gas_gVS)'!E44-B41</f>
        <v>86.332702453110556</v>
      </c>
      <c r="E41" s="139">
        <f>'AMPTS_data (gas_gVS)'!F44-B41</f>
        <v>89.356414430064802</v>
      </c>
      <c r="F41" s="139">
        <f>'AMPTS_data (gas_gVS)'!G44-'AMPTS_data (gas_gVS) minus seed'!C41</f>
        <v>140.96808119813417</v>
      </c>
      <c r="G41" s="139">
        <f>'AMPTS_data (gas_gVS)'!H44-'AMPTS_data (gas_gVS) minus seed'!C41</f>
        <v>146.56754782212352</v>
      </c>
      <c r="H41" s="139">
        <f>'AMPTS_data (gas_gVS)'!I44-'AMPTS_data (gas_gVS) minus seed'!C41</f>
        <v>150.11201019510875</v>
      </c>
      <c r="I41" s="139">
        <f>'AMPTS_data (gas_gVS)'!J44-'AMPTS_data (gas_gVS) minus seed'!C41</f>
        <v>183.26925180906164</v>
      </c>
      <c r="J41" s="139">
        <f>'AMPTS_data (gas_gVS)'!K44-'AMPTS_data (gas_gVS) minus seed'!EZ41</f>
        <v>213.08490264260234</v>
      </c>
      <c r="K41" s="139">
        <f>'AMPTS_data (gas_gVS)'!L44-'AMPTS_data (gas_gVS) minus seed'!C41</f>
        <v>186.48894511785551</v>
      </c>
      <c r="L41" s="139">
        <f>'AMPTS_data (gas_gVS)'!M44-'AMPTS_data (gas_gVS) minus seed'!C41</f>
        <v>164.71821888378494</v>
      </c>
      <c r="M41" s="139">
        <f>'AMPTS_data (gas_gVS)'!N44-'AMPTS_data (gas_gVS) minus seed'!C41</f>
        <v>161.13176051111978</v>
      </c>
      <c r="N41" s="139">
        <f>'AMPTS_data (gas_gVS)'!O44-'AMPTS_data (gas_gVS) minus seed'!C41</f>
        <v>159.18034639265952</v>
      </c>
      <c r="P41" s="149">
        <f>'AMPTS_data (gas_gVS)'!U44-'AMPTS_data (gas_gVS)'!Q44</f>
        <v>46.255625930121226</v>
      </c>
      <c r="Q41" s="149">
        <f>'AMPTS_data (gas_gVS)'!V44-'AMPTS_data (gas_gVS)'!Q44</f>
        <v>50.140437883179111</v>
      </c>
      <c r="R41" s="149">
        <f>'AMPTS_data (gas_gVS)'!W44-'AMPTS_data (gas_gVS)'!R44</f>
        <v>92.478125415694919</v>
      </c>
      <c r="S41" s="149">
        <f>'AMPTS_data (gas_gVS)'!X44-'AMPTS_data (gas_gVS)'!R44</f>
        <v>101.8803466091009</v>
      </c>
      <c r="T41" s="149">
        <f>'AMPTS_data (gas_gVS)'!Y44-'AMPTS_data (gas_gVS)'!R44</f>
        <v>98.845850059428855</v>
      </c>
      <c r="U41" s="149">
        <f>'AMPTS_data (gas_gVS)'!Z44-'AMPTS_data (gas_gVS)'!R44</f>
        <v>135.79874051965254</v>
      </c>
      <c r="V41" s="149">
        <f>'AMPTS_data (gas_gVS)'!AA44-'AMPTS_data (gas_gVS)'!R44</f>
        <v>135.52199808069508</v>
      </c>
      <c r="W41" s="149">
        <f>'AMPTS_data (gas_gVS)'!AB44-'AMPTS_data (gas_gVS)'!R44</f>
        <v>138.49226594845666</v>
      </c>
      <c r="X41" s="149">
        <f>'AMPTS_data (gas_gVS)'!AC44-'AMPTS_data (gas_gVS)'!R44</f>
        <v>120.90710461928509</v>
      </c>
      <c r="Y41" s="149">
        <f>'AMPTS_data (gas_gVS)'!AD44-'AMPTS_data (gas_gVS)'!R44</f>
        <v>123.8761881998557</v>
      </c>
      <c r="Z41" s="149">
        <f>'AMPTS_data (gas_gVS)'!AE44-'AMPTS_data (gas_gVS)'!R44</f>
        <v>121.28679325212458</v>
      </c>
      <c r="AB41" s="19">
        <v>0</v>
      </c>
      <c r="AC41" s="19">
        <v>0</v>
      </c>
      <c r="AD41" s="19">
        <v>41.6</v>
      </c>
      <c r="AE41" s="19">
        <v>43.9</v>
      </c>
      <c r="AF41" s="19">
        <v>53.8</v>
      </c>
      <c r="AG41" s="19">
        <v>57.4</v>
      </c>
      <c r="AH41" s="19">
        <v>54.6</v>
      </c>
      <c r="AI41" s="19">
        <v>63.4</v>
      </c>
      <c r="AJ41" s="19">
        <v>63.6</v>
      </c>
      <c r="AK41" s="19">
        <v>63.7</v>
      </c>
      <c r="AL41" s="19">
        <v>61.8</v>
      </c>
      <c r="AM41" s="19">
        <v>64.5</v>
      </c>
      <c r="AN41" s="19">
        <v>63.8</v>
      </c>
    </row>
    <row r="42" spans="1:40" x14ac:dyDescent="0.3">
      <c r="A42" s="143">
        <v>37</v>
      </c>
      <c r="B42" s="137">
        <f>AMPTS_data!B45/'Reactor load'!$G$40</f>
        <v>24.966443851449295</v>
      </c>
      <c r="C42" s="137">
        <v>31.024900522536029</v>
      </c>
      <c r="D42" s="139">
        <f>'AMPTS_data (gas_gVS)'!E45-B42</f>
        <v>89.058294746157628</v>
      </c>
      <c r="E42" s="139">
        <f>'AMPTS_data (gas_gVS)'!F45-B42</f>
        <v>92.084806456423877</v>
      </c>
      <c r="F42" s="139">
        <f>'AMPTS_data (gas_gVS)'!G45-'AMPTS_data (gas_gVS) minus seed'!C42</f>
        <v>149.30032263641669</v>
      </c>
      <c r="G42" s="139">
        <f>'AMPTS_data (gas_gVS)'!H45-'AMPTS_data (gas_gVS) minus seed'!C42</f>
        <v>152.10005594841135</v>
      </c>
      <c r="H42" s="139">
        <f>'AMPTS_data (gas_gVS)'!I45-'AMPTS_data (gas_gVS) minus seed'!C42</f>
        <v>155.64451832139659</v>
      </c>
      <c r="I42" s="139">
        <f>'AMPTS_data (gas_gVS)'!J45-'AMPTS_data (gas_gVS) minus seed'!C42</f>
        <v>191.82827164561573</v>
      </c>
      <c r="J42" s="139">
        <f>'AMPTS_data (gas_gVS)'!K45-'AMPTS_data (gas_gVS) minus seed'!EZ42</f>
        <v>229.95889531399425</v>
      </c>
      <c r="K42" s="139">
        <f>'AMPTS_data (gas_gVS)'!L45-'AMPTS_data (gas_gVS) minus seed'!C42</f>
        <v>195.94107988093589</v>
      </c>
      <c r="L42" s="139">
        <f>'AMPTS_data (gas_gVS)'!M45-'AMPTS_data (gas_gVS) minus seed'!C42</f>
        <v>171.09064700367122</v>
      </c>
      <c r="M42" s="139">
        <f>'AMPTS_data (gas_gVS)'!N45-'AMPTS_data (gas_gVS) minus seed'!C42</f>
        <v>169.4640019494023</v>
      </c>
      <c r="N42" s="139">
        <f>'AMPTS_data (gas_gVS)'!O45-'AMPTS_data (gas_gVS) minus seed'!C42</f>
        <v>166.9526411685431</v>
      </c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</row>
    <row r="43" spans="1:40" x14ac:dyDescent="0.3">
      <c r="A43" s="143">
        <v>38</v>
      </c>
      <c r="B43" s="137">
        <f>AMPTS_data!B46/'Reactor load'!$G$40</f>
        <v>25.167554446340141</v>
      </c>
      <c r="C43" s="137">
        <v>31.226011117426872</v>
      </c>
      <c r="D43" s="139">
        <f>'AMPTS_data (gas_gVS)'!E46-B43</f>
        <v>87.130610089728918</v>
      </c>
      <c r="E43" s="139">
        <f>'AMPTS_data (gas_gVS)'!F46-B43</f>
        <v>87.5691276696096</v>
      </c>
      <c r="F43" s="139">
        <f>'AMPTS_data (gas_gVS)'!G46-'AMPTS_data (gas_gVS) minus seed'!C43</f>
        <v>144.82669089111033</v>
      </c>
      <c r="G43" s="139">
        <f>'AMPTS_data (gas_gVS)'!H46-'AMPTS_data (gas_gVS) minus seed'!C43</f>
        <v>144.78364622069259</v>
      </c>
      <c r="H43" s="139">
        <f>'AMPTS_data (gas_gVS)'!I46-'AMPTS_data (gas_gVS) minus seed'!C43</f>
        <v>148.40746941148569</v>
      </c>
      <c r="I43" s="139">
        <f>'AMPTS_data (gas_gVS)'!J46-'AMPTS_data (gas_gVS) minus seed'!C43</f>
        <v>184.12647498250263</v>
      </c>
      <c r="J43" s="139">
        <f>'AMPTS_data (gas_gVS)'!K46-'AMPTS_data (gas_gVS) minus seed'!EZ43</f>
        <v>221.69888469464436</v>
      </c>
      <c r="K43" s="139">
        <f>'AMPTS_data (gas_gVS)'!L46-'AMPTS_data (gas_gVS) minus seed'!C43</f>
        <v>187.47319810748152</v>
      </c>
      <c r="L43" s="139">
        <f>'AMPTS_data (gas_gVS)'!M46-'AMPTS_data (gas_gVS) minus seed'!C43</f>
        <v>165.71949779511857</v>
      </c>
      <c r="M43" s="139">
        <f>'AMPTS_data (gas_gVS)'!N46-'AMPTS_data (gas_gVS) minus seed'!C43</f>
        <v>164.98235781421485</v>
      </c>
      <c r="N43" s="139">
        <f>'AMPTS_data (gas_gVS)'!O46-'AMPTS_data (gas_gVS) minus seed'!C43</f>
        <v>161.20518798505859</v>
      </c>
      <c r="P43" s="149">
        <f>'AMPTS_data (gas_gVS)'!U46-'AMPTS_data (gas_gVS)'!Q46</f>
        <v>46.603738282468662</v>
      </c>
      <c r="Q43" s="149">
        <f>'AMPTS_data (gas_gVS)'!V46-'AMPTS_data (gas_gVS)'!Q46</f>
        <v>46.78572307811914</v>
      </c>
      <c r="R43" s="149">
        <f>'AMPTS_data (gas_gVS)'!W46-'AMPTS_data (gas_gVS)'!R46</f>
        <v>91.723457746447892</v>
      </c>
      <c r="S43" s="149">
        <f>'AMPTS_data (gas_gVS)'!X46-'AMPTS_data (gas_gVS)'!R46</f>
        <v>101.90959159877116</v>
      </c>
      <c r="T43" s="149">
        <f>'AMPTS_data (gas_gVS)'!Y46-'AMPTS_data (gas_gVS)'!R46</f>
        <v>98.439147329844076</v>
      </c>
      <c r="U43" s="149">
        <f>'AMPTS_data (gas_gVS)'!Z46-'AMPTS_data (gas_gVS)'!R46</f>
        <v>139.3330585066544</v>
      </c>
      <c r="V43" s="149">
        <f>'AMPTS_data (gas_gVS)'!AA46-'AMPTS_data (gas_gVS)'!R46</f>
        <v>139.22689958823665</v>
      </c>
      <c r="W43" s="149">
        <f>'AMPTS_data (gas_gVS)'!AB46-'AMPTS_data (gas_gVS)'!R46</f>
        <v>137.5618026024674</v>
      </c>
      <c r="X43" s="149">
        <f>'AMPTS_data (gas_gVS)'!AC46-'AMPTS_data (gas_gVS)'!R46</f>
        <v>134.11989156944344</v>
      </c>
      <c r="Y43" s="149">
        <f>'AMPTS_data (gas_gVS)'!AD46-'AMPTS_data (gas_gVS)'!R46</f>
        <v>127.92785654343041</v>
      </c>
      <c r="Z43" s="149">
        <f>'AMPTS_data (gas_gVS)'!AE46-'AMPTS_data (gas_gVS)'!R46</f>
        <v>128.35160980135782</v>
      </c>
      <c r="AB43" s="19">
        <v>0</v>
      </c>
      <c r="AC43" s="19">
        <v>0</v>
      </c>
      <c r="AD43" s="19">
        <v>41.5</v>
      </c>
      <c r="AE43" s="19">
        <v>41.5</v>
      </c>
      <c r="AF43" s="19">
        <v>52.1</v>
      </c>
      <c r="AG43" s="19">
        <v>57.9</v>
      </c>
      <c r="AH43" s="19">
        <v>54.8</v>
      </c>
      <c r="AI43" s="19">
        <v>64.7</v>
      </c>
      <c r="AJ43" s="19">
        <v>62.8</v>
      </c>
      <c r="AK43" s="19">
        <v>62.9</v>
      </c>
      <c r="AL43" s="19">
        <v>68.099999999999994</v>
      </c>
      <c r="AM43" s="19">
        <v>65.2</v>
      </c>
      <c r="AN43" s="19">
        <v>66.7</v>
      </c>
    </row>
    <row r="44" spans="1:40" x14ac:dyDescent="0.3">
      <c r="A44" s="143">
        <v>39</v>
      </c>
      <c r="B44" s="137">
        <f>AMPTS_data!B47/'Reactor load'!$G$40</f>
        <v>25.368665041230987</v>
      </c>
      <c r="C44" s="137">
        <v>31.427121712317721</v>
      </c>
      <c r="D44" s="139">
        <f>'AMPTS_data (gas_gVS)'!E47-B44</f>
        <v>92.388101762187148</v>
      </c>
      <c r="E44" s="139">
        <f>'AMPTS_data (gas_gVS)'!F47-B44</f>
        <v>90.133637149058259</v>
      </c>
      <c r="F44" s="139">
        <f>'AMPTS_data (gas_gVS)'!G47-'AMPTS_data (gas_gVS) minus seed'!C44</f>
        <v>146.17518843125796</v>
      </c>
      <c r="G44" s="139">
        <f>'AMPTS_data (gas_gVS)'!H47-'AMPTS_data (gas_gVS) minus seed'!C44</f>
        <v>152.72873950235814</v>
      </c>
      <c r="H44" s="139">
        <f>'AMPTS_data (gas_gVS)'!I47-'AMPTS_data (gas_gVS) minus seed'!C44</f>
        <v>150.96928859903321</v>
      </c>
      <c r="I44" s="139">
        <f>'AMPTS_data (gas_gVS)'!J47-'AMPTS_data (gas_gVS) minus seed'!C44</f>
        <v>195.81645459051111</v>
      </c>
      <c r="J44" s="139">
        <f>'AMPTS_data (gas_gVS)'!K47-'AMPTS_data (gas_gVS) minus seed'!EZ44</f>
        <v>232.53269018040805</v>
      </c>
      <c r="K44" s="139">
        <f>'AMPTS_data (gas_gVS)'!L47-'AMPTS_data (gas_gVS) minus seed'!C44</f>
        <v>197.97675898710122</v>
      </c>
      <c r="L44" s="139">
        <f>'AMPTS_data (gas_gVS)'!M47-'AMPTS_data (gas_gVS) minus seed'!C44</f>
        <v>173.66459107678412</v>
      </c>
      <c r="M44" s="139">
        <f>'AMPTS_data (gas_gVS)'!N47-'AMPTS_data (gas_gVS) minus seed'!C44</f>
        <v>173.43860655709102</v>
      </c>
      <c r="N44" s="139">
        <f>'AMPTS_data (gas_gVS)'!O47-'AMPTS_data (gas_gVS) minus seed'!C44</f>
        <v>172.3786315480543</v>
      </c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</row>
    <row r="45" spans="1:40" x14ac:dyDescent="0.3">
      <c r="A45" s="143">
        <v>40</v>
      </c>
      <c r="B45" s="137">
        <f>AMPTS_data!B48/'Reactor load'!$G$40</f>
        <v>25.548228072383527</v>
      </c>
      <c r="C45" s="137">
        <v>31.606684743470261</v>
      </c>
      <c r="D45" s="139">
        <f>'AMPTS_data (gas_gVS)'!E48-B45</f>
        <v>87.851094056180088</v>
      </c>
      <c r="E45" s="139">
        <f>'AMPTS_data (gas_gVS)'!F48-B45</f>
        <v>88.270525782585437</v>
      </c>
      <c r="F45" s="139">
        <f>'AMPTS_data (gas_gVS)'!G48-'AMPTS_data (gas_gVS) minus seed'!C45</f>
        <v>139.42566349486358</v>
      </c>
      <c r="G45" s="139">
        <f>'AMPTS_data (gas_gVS)'!H48-'AMPTS_data (gas_gVS) minus seed'!C45</f>
        <v>145.69383762836557</v>
      </c>
      <c r="H45" s="139">
        <f>'AMPTS_data (gas_gVS)'!I48-'AMPTS_data (gas_gVS) minus seed'!C45</f>
        <v>144.00057621435883</v>
      </c>
      <c r="I45" s="139">
        <f>'AMPTS_data (gas_gVS)'!J48-'AMPTS_data (gas_gVS) minus seed'!C45</f>
        <v>189.00145792208195</v>
      </c>
      <c r="J45" s="139">
        <f>'AMPTS_data (gas_gVS)'!K48-'AMPTS_data (gas_gVS) minus seed'!EZ45</f>
        <v>224.63416942209724</v>
      </c>
      <c r="K45" s="139">
        <f>'AMPTS_data (gas_gVS)'!L48-'AMPTS_data (gas_gVS) minus seed'!C45</f>
        <v>189.57882381707199</v>
      </c>
      <c r="L45" s="139">
        <f>'AMPTS_data (gas_gVS)'!M48-'AMPTS_data (gas_gVS) minus seed'!C45</f>
        <v>167.13663736965563</v>
      </c>
      <c r="M45" s="139">
        <f>'AMPTS_data (gas_gVS)'!N48-'AMPTS_data (gas_gVS) minus seed'!C45</f>
        <v>165.72299710658581</v>
      </c>
      <c r="N45" s="139">
        <f>'AMPTS_data (gas_gVS)'!O48-'AMPTS_data (gas_gVS) minus seed'!C45</f>
        <v>164.60451250283822</v>
      </c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</row>
    <row r="46" spans="1:40" x14ac:dyDescent="0.3">
      <c r="A46" s="143">
        <v>41</v>
      </c>
      <c r="B46" s="137">
        <f>AMPTS_data!B49/'Reactor load'!$G$40</f>
        <v>25.584140678614034</v>
      </c>
      <c r="C46" s="137">
        <v>31.642597349700772</v>
      </c>
      <c r="D46" s="139">
        <f>'AMPTS_data (gas_gVS)'!E49-B46</f>
        <v>88.356300158707086</v>
      </c>
      <c r="E46" s="139">
        <f>'AMPTS_data (gas_gVS)'!F49-B46</f>
        <v>90.893603194986284</v>
      </c>
      <c r="F46" s="139">
        <f>'AMPTS_data (gas_gVS)'!G49-'AMPTS_data (gas_gVS) minus seed'!C46</f>
        <v>142.29470395669969</v>
      </c>
      <c r="G46" s="139">
        <f>'AMPTS_data (gas_gVS)'!H49-'AMPTS_data (gas_gVS) minus seed'!C46</f>
        <v>145.93495708834104</v>
      </c>
      <c r="H46" s="139">
        <f>'AMPTS_data (gas_gVS)'!I49-'AMPTS_data (gas_gVS) minus seed'!C46</f>
        <v>144.23651750487252</v>
      </c>
      <c r="I46" s="139">
        <f>'AMPTS_data (gas_gVS)'!J49-'AMPTS_data (gas_gVS) minus seed'!C46</f>
        <v>192.98380481820377</v>
      </c>
      <c r="J46" s="139">
        <f>'AMPTS_data (gas_gVS)'!K49-'AMPTS_data (gas_gVS) minus seed'!EZ46</f>
        <v>225.21153531708731</v>
      </c>
      <c r="K46" s="139">
        <f>'AMPTS_data (gas_gVS)'!L49-'AMPTS_data (gas_gVS) minus seed'!C46</f>
        <v>192.47893329567884</v>
      </c>
      <c r="L46" s="139">
        <f>'AMPTS_data (gas_gVS)'!M49-'AMPTS_data (gas_gVS) minus seed'!C46</f>
        <v>171.04390080858147</v>
      </c>
      <c r="M46" s="139">
        <f>'AMPTS_data (gas_gVS)'!N49-'AMPTS_data (gas_gVS) minus seed'!C46</f>
        <v>169.63543871497342</v>
      </c>
      <c r="N46" s="139">
        <f>'AMPTS_data (gas_gVS)'!O49-'AMPTS_data (gas_gVS) minus seed'!C46</f>
        <v>167.21723357631549</v>
      </c>
      <c r="P46" s="149">
        <f>'AMPTS_data (gas_gVS)'!U49-'AMPTS_data (gas_gVS)'!Q49</f>
        <v>43.117444401307061</v>
      </c>
      <c r="Q46" s="149">
        <f>'AMPTS_data (gas_gVS)'!V49-'AMPTS_data (gas_gVS)'!Q49</f>
        <v>44.631261530784776</v>
      </c>
      <c r="R46" s="149">
        <f>'AMPTS_data (gas_gVS)'!W49-'AMPTS_data (gas_gVS)'!R49</f>
        <v>80.260096440165228</v>
      </c>
      <c r="S46" s="149">
        <f>'AMPTS_data (gas_gVS)'!X49-'AMPTS_data (gas_gVS)'!R49</f>
        <v>91.02462528425751</v>
      </c>
      <c r="T46" s="149">
        <f>'AMPTS_data (gas_gVS)'!Y49-'AMPTS_data (gas_gVS)'!R49</f>
        <v>82.497109662100769</v>
      </c>
      <c r="U46" s="149">
        <f>'AMPTS_data (gas_gVS)'!Z49-'AMPTS_data (gas_gVS)'!R49</f>
        <v>131.22595492489384</v>
      </c>
      <c r="V46" s="149">
        <f>'AMPTS_data (gas_gVS)'!AA49-'AMPTS_data (gas_gVS)'!R49</f>
        <v>128.89088011877558</v>
      </c>
      <c r="W46" s="149">
        <f>'AMPTS_data (gas_gVS)'!AB49-'AMPTS_data (gas_gVS)'!R49</f>
        <v>127.77119417971285</v>
      </c>
      <c r="X46" s="149">
        <f>'AMPTS_data (gas_gVS)'!AC49-'AMPTS_data (gas_gVS)'!R49</f>
        <v>116.43426271605962</v>
      </c>
      <c r="Y46" s="149">
        <f>'AMPTS_data (gas_gVS)'!AD49-'AMPTS_data (gas_gVS)'!R49</f>
        <v>119.58235155303528</v>
      </c>
      <c r="Z46" s="149">
        <f>'AMPTS_data (gas_gVS)'!AE49-'AMPTS_data (gas_gVS)'!R49</f>
        <v>112.06165072109775</v>
      </c>
      <c r="AB46" s="19">
        <v>15.4</v>
      </c>
      <c r="AC46" s="19">
        <v>31.05</v>
      </c>
      <c r="AD46" s="19">
        <v>41.3</v>
      </c>
      <c r="AE46" s="19">
        <v>41.7</v>
      </c>
      <c r="AF46" s="19">
        <v>51.8</v>
      </c>
      <c r="AG46" s="19">
        <v>56.8</v>
      </c>
      <c r="AH46" s="19">
        <v>52.5</v>
      </c>
      <c r="AI46" s="19">
        <v>62.8</v>
      </c>
      <c r="AJ46" s="19">
        <v>61.6</v>
      </c>
      <c r="AK46" s="19">
        <v>61.4</v>
      </c>
      <c r="AL46" s="19">
        <v>62.3</v>
      </c>
      <c r="AM46" s="19">
        <v>64.3</v>
      </c>
      <c r="AN46" s="19">
        <v>61.3</v>
      </c>
    </row>
    <row r="47" spans="1:40" x14ac:dyDescent="0.3">
      <c r="A47" s="143">
        <v>42</v>
      </c>
      <c r="B47" s="137">
        <f>AMPTS_data!B50/'Reactor load'!$G$40</f>
        <v>25.620053284844545</v>
      </c>
      <c r="C47" s="137">
        <v>31.674918695308225</v>
      </c>
      <c r="D47" s="139">
        <f>'AMPTS_data (gas_gVS)'!E50-B47</f>
        <v>89.915263746709201</v>
      </c>
      <c r="E47" s="139">
        <f>'AMPTS_data (gas_gVS)'!F50-B47</f>
        <v>90.909472283373717</v>
      </c>
      <c r="F47" s="139">
        <f>'AMPTS_data (gas_gVS)'!G50-'AMPTS_data (gas_gVS) minus seed'!C47</f>
        <v>155.25699887546492</v>
      </c>
      <c r="G47" s="139">
        <f>'AMPTS_data (gas_gVS)'!H50-'AMPTS_data (gas_gVS) minus seed'!C47</f>
        <v>156.27192008997659</v>
      </c>
      <c r="H47" s="139">
        <f>'AMPTS_data (gas_gVS)'!I50-'AMPTS_data (gas_gVS) minus seed'!C47</f>
        <v>154.57348050650808</v>
      </c>
      <c r="I47" s="139">
        <f>'AMPTS_data (gas_gVS)'!J50-'AMPTS_data (gas_gVS) minus seed'!C47</f>
        <v>204.59459750744074</v>
      </c>
      <c r="J47" s="139">
        <f>'AMPTS_data (gas_gVS)'!K50-'AMPTS_data (gas_gVS) minus seed'!EZ47</f>
        <v>234.28368821415086</v>
      </c>
      <c r="K47" s="139">
        <f>'AMPTS_data (gas_gVS)'!L50-'AMPTS_data (gas_gVS) minus seed'!C47</f>
        <v>208.03549111480302</v>
      </c>
      <c r="L47" s="139">
        <f>'AMPTS_data (gas_gVS)'!M50-'AMPTS_data (gas_gVS) minus seed'!C47</f>
        <v>181.39380923387151</v>
      </c>
      <c r="M47" s="139">
        <f>'AMPTS_data (gas_gVS)'!N50-'AMPTS_data (gas_gVS) minus seed'!C47</f>
        <v>184.90201904423711</v>
      </c>
      <c r="N47" s="139">
        <f>'AMPTS_data (gas_gVS)'!O50-'AMPTS_data (gas_gVS) minus seed'!C47</f>
        <v>180.14328130884817</v>
      </c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</row>
    <row r="48" spans="1:40" x14ac:dyDescent="0.3">
      <c r="A48" s="143">
        <v>43</v>
      </c>
      <c r="B48" s="137">
        <f>AMPTS_data!B51/'Reactor load'!$G$40</f>
        <v>25.648783369828951</v>
      </c>
      <c r="C48" s="137">
        <v>31.710831301538736</v>
      </c>
      <c r="D48" s="139">
        <f>'AMPTS_data (gas_gVS)'!E51-B48</f>
        <v>86.725773054794232</v>
      </c>
      <c r="E48" s="139">
        <f>'AMPTS_data (gas_gVS)'!F51-B48</f>
        <v>89.201027517295913</v>
      </c>
      <c r="F48" s="139">
        <f>'AMPTS_data (gas_gVS)'!G51-'AMPTS_data (gas_gVS) minus seed'!C48</f>
        <v>148.49368208744528</v>
      </c>
      <c r="G48" s="139">
        <f>'AMPTS_data (gas_gVS)'!H51-'AMPTS_data (gas_gVS) minus seed'!C48</f>
        <v>149.43437859184363</v>
      </c>
      <c r="H48" s="139">
        <f>'AMPTS_data (gas_gVS)'!I51-'AMPTS_data (gas_gVS) minus seed'!C48</f>
        <v>147.79502155367464</v>
      </c>
      <c r="I48" s="139">
        <f>'AMPTS_data (gas_gVS)'!J51-'AMPTS_data (gas_gVS) minus seed'!C48</f>
        <v>196.69127805285123</v>
      </c>
      <c r="J48" s="139">
        <f>'AMPTS_data (gas_gVS)'!K51-'AMPTS_data (gas_gVS) minus seed'!EZ48</f>
        <v>228.29731027432436</v>
      </c>
      <c r="K48" s="139">
        <f>'AMPTS_data (gas_gVS)'!L51-'AMPTS_data (gas_gVS) minus seed'!C48</f>
        <v>199.35866416213983</v>
      </c>
      <c r="L48" s="139">
        <f>'AMPTS_data (gas_gVS)'!M51-'AMPTS_data (gas_gVS) minus seed'!C48</f>
        <v>176.89922321760582</v>
      </c>
      <c r="M48" s="139">
        <f>'AMPTS_data (gas_gVS)'!N51-'AMPTS_data (gas_gVS) minus seed'!C48</f>
        <v>179.43436286871645</v>
      </c>
      <c r="N48" s="139">
        <f>'AMPTS_data (gas_gVS)'!O51-'AMPTS_data (gas_gVS) minus seed'!C48</f>
        <v>174.43394961987229</v>
      </c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</row>
    <row r="49" spans="1:39" x14ac:dyDescent="0.3">
      <c r="A49" s="143">
        <v>44</v>
      </c>
      <c r="B49" s="137">
        <f>AMPTS_data!B52/'Reactor load'!$G$40</f>
        <v>25.684695976059462</v>
      </c>
      <c r="C49" s="137">
        <v>31.746743907769243</v>
      </c>
      <c r="D49" s="139">
        <f>'AMPTS_data (gas_gVS)'!E52-B49</f>
        <v>89.80389025622712</v>
      </c>
      <c r="E49" s="139">
        <f>'AMPTS_data (gas_gVS)'!F52-B49</f>
        <v>89.217514451098182</v>
      </c>
      <c r="F49" s="139">
        <f>'AMPTS_data (gas_gVS)'!G52-'AMPTS_data (gas_gVS) minus seed'!C49</f>
        <v>153.49561097293952</v>
      </c>
      <c r="G49" s="139">
        <f>'AMPTS_data (gas_gVS)'!H52-'AMPTS_data (gas_gVS) minus seed'!C49</f>
        <v>156.89659064268727</v>
      </c>
      <c r="H49" s="139">
        <f>'AMPTS_data (gas_gVS)'!I52-'AMPTS_data (gas_gVS) minus seed'!C49</f>
        <v>152.76201741248036</v>
      </c>
      <c r="I49" s="139">
        <f>'AMPTS_data (gas_gVS)'!J52-'AMPTS_data (gas_gVS) minus seed'!C49</f>
        <v>206.80091448344723</v>
      </c>
      <c r="J49" s="139">
        <f>'AMPTS_data (gas_gVS)'!K52-'AMPTS_data (gas_gVS) minus seed'!EZ49</f>
        <v>240.78586731547452</v>
      </c>
      <c r="K49" s="139">
        <f>'AMPTS_data (gas_gVS)'!L52-'AMPTS_data (gas_gVS) minus seed'!C49</f>
        <v>206.86079967205615</v>
      </c>
      <c r="L49" s="139">
        <f>'AMPTS_data (gas_gVS)'!M52-'AMPTS_data (gas_gVS) minus seed'!C49</f>
        <v>183.62534649179827</v>
      </c>
      <c r="M49" s="139">
        <f>'AMPTS_data (gas_gVS)'!N52-'AMPTS_data (gas_gVS) minus seed'!C49</f>
        <v>184.04953324444477</v>
      </c>
      <c r="N49" s="139">
        <f>'AMPTS_data (gas_gVS)'!O52-'AMPTS_data (gas_gVS) minus seed'!C49</f>
        <v>180.39903195549317</v>
      </c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</row>
    <row r="50" spans="1:39" x14ac:dyDescent="0.3">
      <c r="A50" s="143">
        <v>45</v>
      </c>
      <c r="B50" s="137">
        <f>AMPTS_data!B53/'Reactor load'!$G$40</f>
        <v>25.720608582289969</v>
      </c>
      <c r="C50" s="137">
        <v>31.7790652533767</v>
      </c>
      <c r="D50" s="139">
        <f>'AMPTS_data (gas_gVS)'!E53-B50</f>
        <v>86.293236473549456</v>
      </c>
      <c r="E50" s="139">
        <f>'AMPTS_data (gas_gVS)'!F53-B50</f>
        <v>87.612774449228212</v>
      </c>
      <c r="F50" s="139">
        <f>'AMPTS_data (gas_gVS)'!G53-'AMPTS_data (gas_gVS) minus seed'!C50</f>
        <v>147.02796211515067</v>
      </c>
      <c r="G50" s="139">
        <f>'AMPTS_data (gas_gVS)'!H53-'AMPTS_data (gas_gVS) minus seed'!C50</f>
        <v>150.27624081805328</v>
      </c>
      <c r="H50" s="139">
        <f>'AMPTS_data (gas_gVS)'!I53-'AMPTS_data (gas_gVS) minus seed'!C50</f>
        <v>146.28632398283486</v>
      </c>
      <c r="I50" s="139">
        <f>'AMPTS_data (gas_gVS)'!J53-'AMPTS_data (gas_gVS) minus seed'!C50</f>
        <v>198.43456109829984</v>
      </c>
      <c r="J50" s="139">
        <f>'AMPTS_data (gas_gVS)'!K53-'AMPTS_data (gas_gVS) minus seed'!EZ50</f>
        <v>234.78144303025792</v>
      </c>
      <c r="K50" s="139">
        <f>'AMPTS_data (gas_gVS)'!L53-'AMPTS_data (gas_gVS) minus seed'!C50</f>
        <v>197.87351666703495</v>
      </c>
      <c r="L50" s="139">
        <f>'AMPTS_data (gas_gVS)'!M53-'AMPTS_data (gas_gVS) minus seed'!C50</f>
        <v>177.52421843261678</v>
      </c>
      <c r="M50" s="139">
        <f>'AMPTS_data (gas_gVS)'!N53-'AMPTS_data (gas_gVS) minus seed'!C50</f>
        <v>176.50326204267554</v>
      </c>
      <c r="N50" s="139">
        <f>'AMPTS_data (gas_gVS)'!O53-'AMPTS_data (gas_gVS) minus seed'!C50</f>
        <v>174.88273456524527</v>
      </c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</row>
    <row r="51" spans="1:39" x14ac:dyDescent="0.3">
      <c r="A51" s="143">
        <v>46</v>
      </c>
      <c r="B51" s="137">
        <f>AMPTS_data!B54/'Reactor load'!$G$40</f>
        <v>25.756521188520477</v>
      </c>
      <c r="C51" s="137">
        <v>31.814977859607204</v>
      </c>
      <c r="D51" s="139">
        <f>'AMPTS_data (gas_gVS)'!E54-B51</f>
        <v>91.434343297445437</v>
      </c>
      <c r="E51" s="139">
        <f>'AMPTS_data (gas_gVS)'!F54-B51</f>
        <v>90.008857017150149</v>
      </c>
      <c r="F51" s="139">
        <f>'AMPTS_data (gas_gVS)'!G54-'AMPTS_data (gas_gVS) minus seed'!C51</f>
        <v>150.8085963911297</v>
      </c>
      <c r="G51" s="139">
        <f>'AMPTS_data (gas_gVS)'!H54-'AMPTS_data (gas_gVS) minus seed'!C51</f>
        <v>152.66028380590515</v>
      </c>
      <c r="H51" s="139">
        <f>'AMPTS_data (gas_gVS)'!I54-'AMPTS_data (gas_gVS) minus seed'!C51</f>
        <v>148.67036697068676</v>
      </c>
      <c r="I51" s="139">
        <f>'AMPTS_data (gas_gVS)'!J54-'AMPTS_data (gas_gVS) minus seed'!C51</f>
        <v>205.63684403019036</v>
      </c>
      <c r="J51" s="139">
        <f>'AMPTS_data (gas_gVS)'!K54-'AMPTS_data (gas_gVS) minus seed'!EZ51</f>
        <v>239.60690672233861</v>
      </c>
      <c r="K51" s="139">
        <f>'AMPTS_data (gas_gVS)'!L54-'AMPTS_data (gas_gVS) minus seed'!C51</f>
        <v>206.02933434047438</v>
      </c>
      <c r="L51" s="139">
        <f>'AMPTS_data (gas_gVS)'!M54-'AMPTS_data (gas_gVS) minus seed'!C51</f>
        <v>190.51272354617896</v>
      </c>
      <c r="M51" s="139">
        <f>'AMPTS_data (gas_gVS)'!N54-'AMPTS_data (gas_gVS) minus seed'!C51</f>
        <v>191.91653858234812</v>
      </c>
      <c r="N51" s="139">
        <f>'AMPTS_data (gas_gVS)'!O54-'AMPTS_data (gas_gVS) minus seed'!C51</f>
        <v>188.07832045601251</v>
      </c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B51" s="19"/>
      <c r="AC51" s="19"/>
      <c r="AD51" s="19"/>
      <c r="AE51" s="19"/>
      <c r="AG51" s="19"/>
      <c r="AH51" s="19"/>
      <c r="AI51" s="19"/>
      <c r="AJ51" s="19"/>
      <c r="AK51" s="19"/>
      <c r="AL51" s="19"/>
      <c r="AM51" s="19"/>
    </row>
    <row r="52" spans="1:39" x14ac:dyDescent="0.3">
      <c r="A52" s="143">
        <v>47</v>
      </c>
      <c r="B52" s="137">
        <f>AMPTS_data!B55/'Reactor load'!$G$40</f>
        <v>25.792433794750984</v>
      </c>
      <c r="C52" s="137">
        <v>31.850890465837715</v>
      </c>
      <c r="D52" s="139">
        <f>'AMPTS_data (gas_gVS)'!E55-B52</f>
        <v>90.023962753093684</v>
      </c>
      <c r="E52" s="139">
        <f>'AMPTS_data (gas_gVS)'!F55-B52</f>
        <v>90.735877285618955</v>
      </c>
      <c r="F52" s="139">
        <f>'AMPTS_data (gas_gVS)'!G55-'AMPTS_data (gas_gVS) minus seed'!C52</f>
        <v>142.82641350974987</v>
      </c>
      <c r="G52" s="139">
        <f>'AMPTS_data (gas_gVS)'!H55-'AMPTS_data (gas_gVS) minus seed'!C52</f>
        <v>146.39994528085711</v>
      </c>
      <c r="H52" s="139">
        <f>'AMPTS_data (gas_gVS)'!I55-'AMPTS_data (gas_gVS) minus seed'!C52</f>
        <v>144.86909638411976</v>
      </c>
      <c r="I52" s="139">
        <f>'AMPTS_data (gas_gVS)'!J55-'AMPTS_data (gas_gVS) minus seed'!C52</f>
        <v>197.58566956219195</v>
      </c>
      <c r="J52" s="139">
        <f>'AMPTS_data (gas_gVS)'!K55-'AMPTS_data (gas_gVS) minus seed'!EZ52</f>
        <v>232.44940094182124</v>
      </c>
      <c r="K52" s="139">
        <f>'AMPTS_data (gas_gVS)'!L55-'AMPTS_data (gas_gVS) minus seed'!C52</f>
        <v>198.02538147933996</v>
      </c>
      <c r="L52" s="139">
        <f>'AMPTS_data (gas_gVS)'!M55-'AMPTS_data (gas_gVS) minus seed'!C52</f>
        <v>185.77626378736102</v>
      </c>
      <c r="M52" s="139">
        <f>'AMPTS_data (gas_gVS)'!N55-'AMPTS_data (gas_gVS) minus seed'!C52</f>
        <v>185.49475509966311</v>
      </c>
      <c r="N52" s="139">
        <f>'AMPTS_data (gas_gVS)'!O55-'AMPTS_data (gas_gVS) minus seed'!C52</f>
        <v>183.90109021476178</v>
      </c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</row>
    <row r="53" spans="1:39" x14ac:dyDescent="0.3">
      <c r="A53" s="143">
        <v>48</v>
      </c>
      <c r="B53" s="137">
        <f>AMPTS_data!B56/'Reactor load'!$G$40</f>
        <v>25.828346400981495</v>
      </c>
      <c r="C53" s="137">
        <v>31.883211811445172</v>
      </c>
      <c r="D53" s="139">
        <f>'AMPTS_data (gas_gVS)'!E56-B53</f>
        <v>94.738800066525272</v>
      </c>
      <c r="E53" s="139">
        <f>'AMPTS_data (gas_gVS)'!F56-B53</f>
        <v>90.723229860189917</v>
      </c>
      <c r="F53" s="139">
        <f>'AMPTS_data (gas_gVS)'!G56-'AMPTS_data (gas_gVS) minus seed'!C53</f>
        <v>145.6952602100869</v>
      </c>
      <c r="G53" s="139">
        <f>'AMPTS_data (gas_gVS)'!H56-'AMPTS_data (gas_gVS) minus seed'!C53</f>
        <v>148.70344808771821</v>
      </c>
      <c r="H53" s="139">
        <f>'AMPTS_data (gas_gVS)'!I56-'AMPTS_data (gas_gVS) minus seed'!C53</f>
        <v>144.84840762891304</v>
      </c>
      <c r="I53" s="139">
        <f>'AMPTS_data (gas_gVS)'!J56-'AMPTS_data (gas_gVS) minus seed'!C53</f>
        <v>213.852933886101</v>
      </c>
      <c r="J53" s="139">
        <f>'AMPTS_data (gas_gVS)'!K56-'AMPTS_data (gas_gVS) minus seed'!EZ53</f>
        <v>250.14257094134635</v>
      </c>
      <c r="K53" s="139">
        <f>'AMPTS_data (gas_gVS)'!L56-'AMPTS_data (gas_gVS) minus seed'!C53</f>
        <v>214.29497232132911</v>
      </c>
      <c r="L53" s="139">
        <f>'AMPTS_data (gas_gVS)'!M56-'AMPTS_data (gas_gVS) minus seed'!C53</f>
        <v>187.62609556859326</v>
      </c>
      <c r="M53" s="139">
        <f>'AMPTS_data (gas_gVS)'!N56-'AMPTS_data (gas_gVS) minus seed'!C53</f>
        <v>186.63965190261055</v>
      </c>
      <c r="N53" s="139">
        <f>'AMPTS_data (gas_gVS)'!O56-'AMPTS_data (gas_gVS) minus seed'!C53</f>
        <v>191.09028098993355</v>
      </c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B53" s="19"/>
      <c r="AC53" s="19"/>
      <c r="AD53" s="19"/>
      <c r="AE53" s="19"/>
      <c r="AG53" s="19"/>
      <c r="AH53" s="19"/>
      <c r="AI53" s="19"/>
      <c r="AJ53" s="19"/>
      <c r="AK53" s="19"/>
      <c r="AL53" s="19"/>
      <c r="AM53" s="19"/>
    </row>
    <row r="54" spans="1:39" x14ac:dyDescent="0.3">
      <c r="A54" s="143">
        <v>49</v>
      </c>
      <c r="B54" s="137">
        <f>AMPTS_data!B57/'Reactor load'!$G$40</f>
        <v>25.864259007212002</v>
      </c>
      <c r="C54" s="137">
        <v>31.919124417675683</v>
      </c>
      <c r="D54" s="139">
        <f>'AMPTS_data (gas_gVS)'!E57-B54</f>
        <v>97.05034420316403</v>
      </c>
      <c r="E54" s="139">
        <f>'AMPTS_data (gas_gVS)'!F57-B54</f>
        <v>95.361292076976639</v>
      </c>
      <c r="F54" s="139">
        <f>'AMPTS_data (gas_gVS)'!G57-'AMPTS_data (gas_gVS) minus seed'!C54</f>
        <v>150.33099590879348</v>
      </c>
      <c r="G54" s="139">
        <f>'AMPTS_data (gas_gVS)'!H57-'AMPTS_data (gas_gVS) minus seed'!C54</f>
        <v>153.33220423218432</v>
      </c>
      <c r="H54" s="139">
        <f>'AMPTS_data (gas_gVS)'!I57-'AMPTS_data (gas_gVS) minus seed'!C54</f>
        <v>149.47716377337915</v>
      </c>
      <c r="I54" s="139">
        <f>'AMPTS_data (gas_gVS)'!J57-'AMPTS_data (gas_gVS) minus seed'!C54</f>
        <v>244.07338891219445</v>
      </c>
      <c r="J54" s="139">
        <f>'AMPTS_data (gas_gVS)'!K57-'AMPTS_data (gas_gVS) minus seed'!EZ54</f>
        <v>259.46027585233884</v>
      </c>
      <c r="K54" s="139">
        <f>'AMPTS_data (gas_gVS)'!L57-'AMPTS_data (gas_gVS) minus seed'!C54</f>
        <v>230.56097190269526</v>
      </c>
      <c r="L54" s="139">
        <f>'AMPTS_data (gas_gVS)'!M57-'AMPTS_data (gas_gVS) minus seed'!C54</f>
        <v>192.24321912265864</v>
      </c>
      <c r="M54" s="139">
        <f>'AMPTS_data (gas_gVS)'!N57-'AMPTS_data (gas_gVS) minus seed'!C54</f>
        <v>189.04193024437507</v>
      </c>
      <c r="N54" s="139">
        <f>'AMPTS_data (gas_gVS)'!O57-'AMPTS_data (gas_gVS) minus seed'!C54</f>
        <v>191.75232380774742</v>
      </c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E54" s="19"/>
      <c r="AG54" s="19"/>
      <c r="AI54" s="19"/>
      <c r="AK54" s="19"/>
      <c r="AM54" s="19"/>
    </row>
    <row r="55" spans="1:39" x14ac:dyDescent="0.3">
      <c r="A55" s="143">
        <v>50</v>
      </c>
      <c r="B55" s="137">
        <f>AMPTS_data!B58/'Reactor load'!$G$40</f>
        <v>25.892989092196405</v>
      </c>
      <c r="C55" s="137">
        <v>31.95503702390619</v>
      </c>
      <c r="D55" s="139">
        <f>'AMPTS_data (gas_gVS)'!E58-B55</f>
        <v>95.273133954220512</v>
      </c>
      <c r="E55" s="139">
        <f>'AMPTS_data (gas_gVS)'!F58-B55</f>
        <v>93.64156248993396</v>
      </c>
      <c r="F55" s="139">
        <f>'AMPTS_data (gas_gVS)'!G58-'AMPTS_data (gas_gVS) minus seed'!C55</f>
        <v>144.80603975180037</v>
      </c>
      <c r="G55" s="139">
        <f>'AMPTS_data (gas_gVS)'!H58-'AMPTS_data (gas_gVS) minus seed'!C55</f>
        <v>147.25002128313167</v>
      </c>
      <c r="H55" s="139">
        <f>'AMPTS_data (gas_gVS)'!I58-'AMPTS_data (gas_gVS) minus seed'!C55</f>
        <v>144.19616959066704</v>
      </c>
      <c r="I55" s="139">
        <f>'AMPTS_data (gas_gVS)'!J58-'AMPTS_data (gas_gVS) minus seed'!C55</f>
        <v>235.47640429815237</v>
      </c>
      <c r="J55" s="139">
        <f>'AMPTS_data (gas_gVS)'!K58-'AMPTS_data (gas_gVS) minus seed'!EZ55</f>
        <v>262.23741795712976</v>
      </c>
      <c r="K55" s="139">
        <f>'AMPTS_data (gas_gVS)'!L58-'AMPTS_data (gas_gVS) minus seed'!C55</f>
        <v>228.70932099731141</v>
      </c>
      <c r="L55" s="139">
        <f>'AMPTS_data (gas_gVS)'!M58-'AMPTS_data (gas_gVS) minus seed'!C55</f>
        <v>190.53730006320316</v>
      </c>
      <c r="M55" s="139">
        <f>'AMPTS_data (gas_gVS)'!N58-'AMPTS_data (gas_gVS) minus seed'!C55</f>
        <v>185.07772437719049</v>
      </c>
      <c r="N55" s="139">
        <f>'AMPTS_data (gas_gVS)'!O58-'AMPTS_data (gas_gVS) minus seed'!C55</f>
        <v>186.00040617078704</v>
      </c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</row>
    <row r="56" spans="1:39" x14ac:dyDescent="0.3">
      <c r="A56" s="143">
        <v>51</v>
      </c>
      <c r="B56" s="137">
        <f>AMPTS_data!B59/'Reactor load'!$G$40</f>
        <v>25.928901698426916</v>
      </c>
      <c r="C56" s="137">
        <v>31.987358369513647</v>
      </c>
      <c r="D56" s="139">
        <f>'AMPTS_data (gas_gVS)'!E59-B56</f>
        <v>97.50791873759708</v>
      </c>
      <c r="E56" s="139">
        <f>'AMPTS_data (gas_gVS)'!F59-B56</f>
        <v>98.129041115725485</v>
      </c>
      <c r="F56" s="139">
        <f>'AMPTS_data (gas_gVS)'!G59-'AMPTS_data (gas_gVS) minus seed'!C56</f>
        <v>151.09296347062963</v>
      </c>
      <c r="G56" s="139">
        <f>'AMPTS_data (gas_gVS)'!H59-'AMPTS_data (gas_gVS) minus seed'!C56</f>
        <v>149.47939555353523</v>
      </c>
      <c r="H56" s="139">
        <f>'AMPTS_data (gas_gVS)'!I59-'AMPTS_data (gas_gVS) minus seed'!C56</f>
        <v>147.99860379698274</v>
      </c>
      <c r="I56" s="139">
        <f>'AMPTS_data (gas_gVS)'!J59-'AMPTS_data (gas_gVS) minus seed'!C56</f>
        <v>257.50968047989613</v>
      </c>
      <c r="J56" s="139">
        <f>'AMPTS_data (gas_gVS)'!K59-'AMPTS_data (gas_gVS) minus seed'!EZ56</f>
        <v>278.00177396723637</v>
      </c>
      <c r="K56" s="139">
        <f>'AMPTS_data (gas_gVS)'!L59-'AMPTS_data (gas_gVS) minus seed'!C56</f>
        <v>242.19541314959267</v>
      </c>
      <c r="L56" s="139">
        <f>'AMPTS_data (gas_gVS)'!M59-'AMPTS_data (gas_gVS) minus seed'!C56</f>
        <v>198.23525179321544</v>
      </c>
      <c r="M56" s="139">
        <f>'AMPTS_data (gas_gVS)'!N59-'AMPTS_data (gas_gVS) minus seed'!C56</f>
        <v>190.68501418951698</v>
      </c>
      <c r="N56" s="139">
        <f>'AMPTS_data (gas_gVS)'!O59-'AMPTS_data (gas_gVS) minus seed'!C56</f>
        <v>189.69256865055092</v>
      </c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</row>
    <row r="57" spans="1:39" x14ac:dyDescent="0.3">
      <c r="A57" s="143">
        <v>52</v>
      </c>
      <c r="B57" s="137">
        <f>AMPTS_data!B60/'Reactor load'!$G$40</f>
        <v>25.964814304657423</v>
      </c>
      <c r="C57" s="137">
        <v>32.023270975744154</v>
      </c>
      <c r="D57" s="139">
        <f>'AMPTS_data (gas_gVS)'!E60-B57</f>
        <v>93.585346713861682</v>
      </c>
      <c r="E57" s="139">
        <f>'AMPTS_data (gas_gVS)'!F60-B57</f>
        <v>94.186802135682896</v>
      </c>
      <c r="F57" s="139">
        <f>'AMPTS_data (gas_gVS)'!G60-'AMPTS_data (gas_gVS) minus seed'!C57</f>
        <v>145.2775064691653</v>
      </c>
      <c r="G57" s="139">
        <f>'AMPTS_data (gas_gVS)'!H60-'AMPTS_data (gas_gVS) minus seed'!C57</f>
        <v>143.70849232528394</v>
      </c>
      <c r="H57" s="139">
        <f>'AMPTS_data (gas_gVS)'!I60-'AMPTS_data (gas_gVS) minus seed'!C57</f>
        <v>144.45377404362756</v>
      </c>
      <c r="I57" s="139">
        <f>'AMPTS_data (gas_gVS)'!J60-'AMPTS_data (gas_gVS) minus seed'!C57</f>
        <v>249.40992433773874</v>
      </c>
      <c r="J57" s="139">
        <f>'AMPTS_data (gas_gVS)'!K60-'AMPTS_data (gas_gVS) minus seed'!EZ57</f>
        <v>272.04308149961486</v>
      </c>
      <c r="K57" s="139">
        <f>'AMPTS_data (gas_gVS)'!L60-'AMPTS_data (gas_gVS) minus seed'!C57</f>
        <v>242.20989276637187</v>
      </c>
      <c r="L57" s="139">
        <f>'AMPTS_data (gas_gVS)'!M60-'AMPTS_data (gas_gVS) minus seed'!C57</f>
        <v>197.97023146784909</v>
      </c>
      <c r="M57" s="139">
        <f>'AMPTS_data (gas_gVS)'!N60-'AMPTS_data (gas_gVS) minus seed'!C57</f>
        <v>187.96994548691612</v>
      </c>
      <c r="N57" s="139">
        <f>'AMPTS_data (gas_gVS)'!O60-'AMPTS_data (gas_gVS) minus seed'!C57</f>
        <v>182.90987487289857</v>
      </c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</row>
    <row r="58" spans="1:39" x14ac:dyDescent="0.3">
      <c r="A58" s="143">
        <v>53</v>
      </c>
      <c r="B58" s="137">
        <f>AMPTS_data!B61/'Reactor load'!$G$40</f>
        <v>26.000726910887931</v>
      </c>
      <c r="C58" s="137">
        <v>32.059183581974665</v>
      </c>
      <c r="D58" s="139">
        <f>'AMPTS_data (gas_gVS)'!E61-B58</f>
        <v>95.748233095376079</v>
      </c>
      <c r="E58" s="139">
        <f>'AMPTS_data (gas_gVS)'!F61-B58</f>
        <v>96.349688517197293</v>
      </c>
      <c r="F58" s="139">
        <f>'AMPTS_data (gas_gVS)'!G61-'AMPTS_data (gas_gVS) minus seed'!C58</f>
        <v>149.61957916162612</v>
      </c>
      <c r="G58" s="139">
        <f>'AMPTS_data (gas_gVS)'!H61-'AMPTS_data (gas_gVS) minus seed'!C58</f>
        <v>150.22103458344731</v>
      </c>
      <c r="H58" s="139">
        <f>'AMPTS_data (gas_gVS)'!I61-'AMPTS_data (gas_gVS) minus seed'!C58</f>
        <v>148.78712999084456</v>
      </c>
      <c r="I58" s="139">
        <f>'AMPTS_data (gas_gVS)'!J61-'AMPTS_data (gas_gVS) minus seed'!C58</f>
        <v>257.01205975137532</v>
      </c>
      <c r="J58" s="139">
        <f>'AMPTS_data (gas_gVS)'!K61-'AMPTS_data (gas_gVS) minus seed'!EZ58</f>
        <v>286.65452571451044</v>
      </c>
      <c r="K58" s="139">
        <f>'AMPTS_data (gas_gVS)'!L61-'AMPTS_data (gas_gVS) minus seed'!C58</f>
        <v>253.08516601904989</v>
      </c>
      <c r="L58" s="139">
        <f>'AMPTS_data (gas_gVS)'!M61-'AMPTS_data (gas_gVS) minus seed'!C58</f>
        <v>241.54637450258872</v>
      </c>
      <c r="M58" s="139">
        <f>'AMPTS_data (gas_gVS)'!N61-'AMPTS_data (gas_gVS) minus seed'!C58</f>
        <v>239.37590493688612</v>
      </c>
      <c r="N58" s="139">
        <f>'AMPTS_data (gas_gVS)'!O61-'AMPTS_data (gas_gVS) minus seed'!C58</f>
        <v>185.78099680547052</v>
      </c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</row>
    <row r="59" spans="1:39" x14ac:dyDescent="0.3">
      <c r="A59" s="143">
        <v>54</v>
      </c>
      <c r="B59" s="137">
        <f>AMPTS_data!B62/'Reactor load'!$G$40</f>
        <v>26.036639517118438</v>
      </c>
      <c r="C59" s="137">
        <v>32.091504927582122</v>
      </c>
      <c r="D59" s="139">
        <f>'AMPTS_data (gas_gVS)'!E62-B59</f>
        <v>94.106943861737932</v>
      </c>
      <c r="E59" s="139">
        <f>'AMPTS_data (gas_gVS)'!F62-B59</f>
        <v>92.592422442513652</v>
      </c>
      <c r="F59" s="139">
        <f>'AMPTS_data (gas_gVS)'!G62-'AMPTS_data (gas_gVS) minus seed'!C59</f>
        <v>144.87303546261845</v>
      </c>
      <c r="G59" s="139">
        <f>'AMPTS_data (gas_gVS)'!H62-'AMPTS_data (gas_gVS) minus seed'!C59</f>
        <v>144.60477295182142</v>
      </c>
      <c r="H59" s="139">
        <f>'AMPTS_data (gas_gVS)'!I62-'AMPTS_data (gas_gVS) minus seed'!C59</f>
        <v>143.21487742343982</v>
      </c>
      <c r="I59" s="139">
        <f>'AMPTS_data (gas_gVS)'!J62-'AMPTS_data (gas_gVS) minus seed'!C59</f>
        <v>248.75399623811651</v>
      </c>
      <c r="J59" s="139">
        <f>'AMPTS_data (gas_gVS)'!K62-'AMPTS_data (gas_gVS) minus seed'!EZ59</f>
        <v>279.1324232424198</v>
      </c>
      <c r="K59" s="139">
        <f>'AMPTS_data (gas_gVS)'!L62-'AMPTS_data (gas_gVS) minus seed'!C59</f>
        <v>246.42835037679717</v>
      </c>
      <c r="L59" s="139">
        <f>'AMPTS_data (gas_gVS)'!M62-'AMPTS_data (gas_gVS) minus seed'!C59</f>
        <v>235.67883921580349</v>
      </c>
      <c r="M59" s="139">
        <f>'AMPTS_data (gas_gVS)'!N62-'AMPTS_data (gas_gVS) minus seed'!C59</f>
        <v>235.04092363894748</v>
      </c>
      <c r="N59" s="139">
        <f>'AMPTS_data (gas_gVS)'!O62-'AMPTS_data (gas_gVS) minus seed'!C59</f>
        <v>180.97441004555097</v>
      </c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</row>
    <row r="60" spans="1:39" x14ac:dyDescent="0.3">
      <c r="A60" s="143">
        <v>55</v>
      </c>
      <c r="B60" s="137">
        <f>AMPTS_data!B63/'Reactor load'!$G$40</f>
        <v>26.072552123348949</v>
      </c>
      <c r="C60" s="137">
        <v>32.127417533812626</v>
      </c>
      <c r="D60" s="139">
        <f>'AMPTS_data (gas_gVS)'!E63-B60</f>
        <v>96.202345219241494</v>
      </c>
      <c r="E60" s="139">
        <f>'AMPTS_data (gas_gVS)'!F63-B60</f>
        <v>92.594531294506311</v>
      </c>
      <c r="F60" s="139">
        <f>'AMPTS_data (gas_gVS)'!G63-'AMPTS_data (gas_gVS) minus seed'!C60</f>
        <v>145.69894257611392</v>
      </c>
      <c r="G60" s="139">
        <f>'AMPTS_data (gas_gVS)'!H63-'AMPTS_data (gas_gVS) minus seed'!C60</f>
        <v>146.68961279315187</v>
      </c>
      <c r="H60" s="139">
        <f>'AMPTS_data (gas_gVS)'!I63-'AMPTS_data (gas_gVS) minus seed'!C60</f>
        <v>145.29971726477029</v>
      </c>
      <c r="I60" s="139">
        <f>'AMPTS_data (gas_gVS)'!J63-'AMPTS_data (gas_gVS) minus seed'!C60</f>
        <v>249.15110579498364</v>
      </c>
      <c r="J60" s="139">
        <f>'AMPTS_data (gas_gVS)'!K63-'AMPTS_data (gas_gVS) minus seed'!EZ60</f>
        <v>279.98790605244193</v>
      </c>
      <c r="K60" s="139">
        <f>'AMPTS_data (gas_gVS)'!L63-'AMPTS_data (gas_gVS) minus seed'!C60</f>
        <v>246.61845421667127</v>
      </c>
      <c r="L60" s="139">
        <f>'AMPTS_data (gas_gVS)'!M63-'AMPTS_data (gas_gVS) minus seed'!C60</f>
        <v>245.81155438104551</v>
      </c>
      <c r="M60" s="139">
        <f>'AMPTS_data (gas_gVS)'!N63-'AMPTS_data (gas_gVS) minus seed'!C60</f>
        <v>238.18613970405843</v>
      </c>
      <c r="N60" s="139">
        <f>'AMPTS_data (gas_gVS)'!O63-'AMPTS_data (gas_gVS) minus seed'!C60</f>
        <v>189.8207325409079</v>
      </c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</row>
    <row r="61" spans="1:39" x14ac:dyDescent="0.3">
      <c r="A61" s="143">
        <v>56</v>
      </c>
      <c r="B61" s="137">
        <f>AMPTS_data!B64/'Reactor load'!$G$40</f>
        <v>26.108464729579456</v>
      </c>
      <c r="C61" s="137">
        <v>32.163330140043136</v>
      </c>
      <c r="D61" s="139">
        <f>'AMPTS_data (gas_gVS)'!E64-B61</f>
        <v>100.41216211460213</v>
      </c>
      <c r="E61" s="139">
        <f>'AMPTS_data (gas_gVS)'!F64-B61</f>
        <v>98.933549850366404</v>
      </c>
      <c r="F61" s="139">
        <f>'AMPTS_data (gas_gVS)'!G64-'AMPTS_data (gas_gVS) minus seed'!C61</f>
        <v>150.32910781516443</v>
      </c>
      <c r="G61" s="139">
        <f>'AMPTS_data (gas_gVS)'!H64-'AMPTS_data (gas_gVS) minus seed'!C61</f>
        <v>150.88886817233939</v>
      </c>
      <c r="H61" s="139">
        <f>'AMPTS_data (gas_gVS)'!I64-'AMPTS_data (gas_gVS) minus seed'!C61</f>
        <v>149.49897264395781</v>
      </c>
      <c r="I61" s="139">
        <f>'AMPTS_data (gas_gVS)'!J64-'AMPTS_data (gas_gVS) minus seed'!C61</f>
        <v>253.9861644477925</v>
      </c>
      <c r="J61" s="139">
        <f>'AMPTS_data (gas_gVS)'!K64-'AMPTS_data (gas_gVS) minus seed'!EZ61</f>
        <v>284.22307403785999</v>
      </c>
      <c r="K61" s="139">
        <f>'AMPTS_data (gas_gVS)'!L64-'AMPTS_data (gas_gVS) minus seed'!C61</f>
        <v>250.01292206346764</v>
      </c>
      <c r="L61" s="139">
        <f>'AMPTS_data (gas_gVS)'!M64-'AMPTS_data (gas_gVS) minus seed'!C61</f>
        <v>275.37534700157954</v>
      </c>
      <c r="M61" s="139">
        <f>'AMPTS_data (gas_gVS)'!N64-'AMPTS_data (gas_gVS) minus seed'!C61</f>
        <v>274.07205590581754</v>
      </c>
      <c r="N61" s="139">
        <f>'AMPTS_data (gas_gVS)'!O64-'AMPTS_data (gas_gVS) minus seed'!C61</f>
        <v>223.16977255788538</v>
      </c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</row>
    <row r="62" spans="1:39" x14ac:dyDescent="0.3">
      <c r="A62" s="143">
        <v>57</v>
      </c>
      <c r="B62" s="137">
        <f>AMPTS_data!B65/'Reactor load'!$G$40</f>
        <v>26.137194814563859</v>
      </c>
      <c r="C62" s="137">
        <v>32.195651485650593</v>
      </c>
      <c r="D62" s="139">
        <f>'AMPTS_data (gas_gVS)'!E65-B62</f>
        <v>96.70609584059784</v>
      </c>
      <c r="E62" s="139">
        <f>'AMPTS_data (gas_gVS)'!F65-B62</f>
        <v>95.218228954565788</v>
      </c>
      <c r="F62" s="139">
        <f>'AMPTS_data (gas_gVS)'!G65-'AMPTS_data (gas_gVS) minus seed'!C62</f>
        <v>146.92835600726906</v>
      </c>
      <c r="G62" s="139">
        <f>'AMPTS_data (gas_gVS)'!H65-'AMPTS_data (gas_gVS) minus seed'!C62</f>
        <v>147.46529970443217</v>
      </c>
      <c r="H62" s="139">
        <f>'AMPTS_data (gas_gVS)'!I65-'AMPTS_data (gas_gVS) minus seed'!C62</f>
        <v>145.85036980609436</v>
      </c>
      <c r="I62" s="139">
        <f>'AMPTS_data (gas_gVS)'!J65-'AMPTS_data (gas_gVS) minus seed'!C62</f>
        <v>246.4678803248681</v>
      </c>
      <c r="J62" s="139">
        <f>'AMPTS_data (gas_gVS)'!K65-'AMPTS_data (gas_gVS) minus seed'!EZ62</f>
        <v>276.58953554514068</v>
      </c>
      <c r="K62" s="139">
        <f>'AMPTS_data (gas_gVS)'!L65-'AMPTS_data (gas_gVS) minus seed'!C62</f>
        <v>242.17233074756345</v>
      </c>
      <c r="L62" s="139">
        <f>'AMPTS_data (gas_gVS)'!M65-'AMPTS_data (gas_gVS) minus seed'!C62</f>
        <v>268.26123633873158</v>
      </c>
      <c r="M62" s="139">
        <f>'AMPTS_data (gas_gVS)'!N65-'AMPTS_data (gas_gVS) minus seed'!C62</f>
        <v>264.62559466404713</v>
      </c>
      <c r="N62" s="139">
        <f>'AMPTS_data (gas_gVS)'!O65-'AMPTS_data (gas_gVS) minus seed'!C62</f>
        <v>219.64323890438109</v>
      </c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</row>
    <row r="63" spans="1:39" x14ac:dyDescent="0.3">
      <c r="A63" s="143">
        <v>58</v>
      </c>
      <c r="B63" s="137">
        <f>AMPTS_data!B66/'Reactor load'!$G$40</f>
        <v>26.244932633255385</v>
      </c>
      <c r="C63" s="137">
        <v>32.303389304342119</v>
      </c>
      <c r="D63" s="139">
        <f>'AMPTS_data (gas_gVS)'!E66-B63</f>
        <v>98.899838067380131</v>
      </c>
      <c r="E63" s="139">
        <f>'AMPTS_data (gas_gVS)'!F66-B63</f>
        <v>101.45134533061692</v>
      </c>
      <c r="F63" s="139">
        <f>'AMPTS_data (gas_gVS)'!G66-'AMPTS_data (gas_gVS) minus seed'!C63</f>
        <v>150.93582026454499</v>
      </c>
      <c r="G63" s="139">
        <f>'AMPTS_data (gas_gVS)'!H66-'AMPTS_data (gas_gVS) minus seed'!C63</f>
        <v>149.41721232714863</v>
      </c>
      <c r="H63" s="139">
        <f>'AMPTS_data (gas_gVS)'!I66-'AMPTS_data (gas_gVS) minus seed'!C63</f>
        <v>146.01930144968151</v>
      </c>
      <c r="I63" s="139">
        <f>'AMPTS_data (gas_gVS)'!J66-'AMPTS_data (gas_gVS) minus seed'!C63</f>
        <v>251.90582817229605</v>
      </c>
      <c r="J63" s="139">
        <f>'AMPTS_data (gas_gVS)'!K66-'AMPTS_data (gas_gVS) minus seed'!EZ63</f>
        <v>281.9261820619829</v>
      </c>
      <c r="K63" s="139">
        <f>'AMPTS_data (gas_gVS)'!L66-'AMPTS_data (gas_gVS) minus seed'!C63</f>
        <v>247.81726834084432</v>
      </c>
      <c r="L63" s="139">
        <f>'AMPTS_data (gas_gVS)'!M66-'AMPTS_data (gas_gVS) minus seed'!C63</f>
        <v>286.62682098655921</v>
      </c>
      <c r="M63" s="139">
        <f>'AMPTS_data (gas_gVS)'!N66-'AMPTS_data (gas_gVS) minus seed'!C63</f>
        <v>279.18338774955043</v>
      </c>
      <c r="N63" s="139">
        <f>'AMPTS_data (gas_gVS)'!O66-'AMPTS_data (gas_gVS) minus seed'!C63</f>
        <v>268.72938088226454</v>
      </c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39" x14ac:dyDescent="0.3">
      <c r="A64" s="143">
        <v>59</v>
      </c>
      <c r="B64" s="137">
        <f>AMPTS_data!B67/'Reactor load'!$G$40</f>
        <v>26.367035494439115</v>
      </c>
      <c r="C64" s="137">
        <v>32.418309644279745</v>
      </c>
      <c r="D64" s="139">
        <f>'AMPTS_data (gas_gVS)'!E67-B64</f>
        <v>95.306225174330848</v>
      </c>
      <c r="E64" s="139">
        <f>'AMPTS_data (gas_gVS)'!F67-B64</f>
        <v>97.801862402873439</v>
      </c>
      <c r="F64" s="139">
        <f>'AMPTS_data (gas_gVS)'!G67-'AMPTS_data (gas_gVS) minus seed'!C64</f>
        <v>146.15110152433425</v>
      </c>
      <c r="G64" s="139">
        <f>'AMPTS_data (gas_gVS)'!H67-'AMPTS_data (gas_gVS) minus seed'!C64</f>
        <v>144.07936439920439</v>
      </c>
      <c r="H64" s="139">
        <f>'AMPTS_data (gas_gVS)'!I67-'AMPTS_data (gas_gVS) minus seed'!C64</f>
        <v>142.76786126235464</v>
      </c>
      <c r="I64" s="139">
        <f>'AMPTS_data (gas_gVS)'!J67-'AMPTS_data (gas_gVS) minus seed'!C64</f>
        <v>246.19351607107103</v>
      </c>
      <c r="J64" s="139">
        <f>'AMPTS_data (gas_gVS)'!K67-'AMPTS_data (gas_gVS) minus seed'!EZ64</f>
        <v>274.60169093423968</v>
      </c>
      <c r="K64" s="139">
        <f>'AMPTS_data (gas_gVS)'!L67-'AMPTS_data (gas_gVS) minus seed'!C64</f>
        <v>240.03203851160703</v>
      </c>
      <c r="L64" s="139">
        <f>'AMPTS_data (gas_gVS)'!M67-'AMPTS_data (gas_gVS) minus seed'!C64</f>
        <v>281.30159928376645</v>
      </c>
      <c r="M64" s="139">
        <f>'AMPTS_data (gas_gVS)'!N67-'AMPTS_data (gas_gVS) minus seed'!C64</f>
        <v>272.48129290665258</v>
      </c>
      <c r="N64" s="139">
        <f>'AMPTS_data (gas_gVS)'!O67-'AMPTS_data (gas_gVS) minus seed'!C64</f>
        <v>263.92169504384418</v>
      </c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</row>
    <row r="65" spans="1:40" x14ac:dyDescent="0.3">
      <c r="A65" s="143">
        <v>60</v>
      </c>
      <c r="B65" s="137">
        <f>AMPTS_data!B68/'Reactor load'!$G$40</f>
        <v>26.481955834376741</v>
      </c>
      <c r="C65" s="137">
        <v>32.533229984217371</v>
      </c>
      <c r="D65" s="139">
        <f>'AMPTS_data (gas_gVS)'!E68-B65</f>
        <v>97.334687047423813</v>
      </c>
      <c r="E65" s="139">
        <f>'AMPTS_data (gas_gVS)'!F68-B65</f>
        <v>99.931821483825814</v>
      </c>
      <c r="F65" s="139">
        <f>'AMPTS_data (gas_gVS)'!G68-'AMPTS_data (gas_gVS) minus seed'!C65</f>
        <v>149.45126370766542</v>
      </c>
      <c r="G65" s="139">
        <f>'AMPTS_data (gas_gVS)'!H68-'AMPTS_data (gas_gVS) minus seed'!C65</f>
        <v>147.97656898170845</v>
      </c>
      <c r="H65" s="139">
        <f>'AMPTS_data (gas_gVS)'!I68-'AMPTS_data (gas_gVS) minus seed'!C65</f>
        <v>145.66999517957055</v>
      </c>
      <c r="I65" s="139">
        <f>'AMPTS_data (gas_gVS)'!J68-'AMPTS_data (gas_gVS) minus seed'!C65</f>
        <v>251.48779986763964</v>
      </c>
      <c r="J65" s="139">
        <f>'AMPTS_data (gas_gVS)'!K68-'AMPTS_data (gas_gVS) minus seed'!EZ65</f>
        <v>281.79804198560339</v>
      </c>
      <c r="K65" s="139">
        <f>'AMPTS_data (gas_gVS)'!L68-'AMPTS_data (gas_gVS) minus seed'!C65</f>
        <v>247.90952575526359</v>
      </c>
      <c r="L65" s="139">
        <f>'AMPTS_data (gas_gVS)'!M68-'AMPTS_data (gas_gVS) minus seed'!C65</f>
        <v>297.13766170839739</v>
      </c>
      <c r="M65" s="139">
        <f>'AMPTS_data (gas_gVS)'!N68-'AMPTS_data (gas_gVS) minus seed'!C65</f>
        <v>295.88188252880371</v>
      </c>
      <c r="N65" s="139">
        <f>'AMPTS_data (gas_gVS)'!O68-'AMPTS_data (gas_gVS) minus seed'!C65</f>
        <v>267.81889962634824</v>
      </c>
      <c r="P65" s="149">
        <f>'AMPTS_data (gas_gVS)'!U68-'AMPTS_data (gas_gVS)'!Q68</f>
        <v>46.067519168635208</v>
      </c>
      <c r="Q65" s="149">
        <f>'AMPTS_data (gas_gVS)'!V68-'AMPTS_data (gas_gVS)'!Q68</f>
        <v>48.509910165878246</v>
      </c>
      <c r="R65" s="149">
        <f>'AMPTS_data (gas_gVS)'!W68-'AMPTS_data (gas_gVS)'!R68</f>
        <v>81.42223325744942</v>
      </c>
      <c r="S65" s="149">
        <f>'AMPTS_data (gas_gVS)'!X68-'AMPTS_data (gas_gVS)'!R68</f>
        <v>90.789010552384909</v>
      </c>
      <c r="T65" s="149">
        <f>'AMPTS_data (gas_gVS)'!Y68-'AMPTS_data (gas_gVS)'!R68</f>
        <v>82.193303565274533</v>
      </c>
      <c r="U65" s="149">
        <f>'AMPTS_data (gas_gVS)'!Z68-'AMPTS_data (gas_gVS)'!R68</f>
        <v>168.53326070725046</v>
      </c>
      <c r="V65" s="149">
        <f>'AMPTS_data (gas_gVS)'!AA68-'AMPTS_data (gas_gVS)'!R68</f>
        <v>162.90803070959288</v>
      </c>
      <c r="W65" s="149">
        <f>'AMPTS_data (gas_gVS)'!AB68-'AMPTS_data (gas_gVS)'!R68</f>
        <v>162.91721322169212</v>
      </c>
      <c r="X65" s="149">
        <f>'AMPTS_data (gas_gVS)'!AC68-'AMPTS_data (gas_gVS)'!R68</f>
        <v>196.91735291339444</v>
      </c>
      <c r="Y65" s="149">
        <f>'AMPTS_data (gas_gVS)'!AD68-'AMPTS_data (gas_gVS)'!R68</f>
        <v>199.0844596012268</v>
      </c>
      <c r="Z65" s="149">
        <f>'AMPTS_data (gas_gVS)'!AE68-'AMPTS_data (gas_gVS)'!R68</f>
        <v>172.49812773365625</v>
      </c>
      <c r="AB65" s="19">
        <v>15.4</v>
      </c>
      <c r="AC65" s="19">
        <v>31.05</v>
      </c>
      <c r="AD65" s="19">
        <v>40.5</v>
      </c>
      <c r="AE65" s="19">
        <v>41.6</v>
      </c>
      <c r="AF65" s="19">
        <v>50.3</v>
      </c>
      <c r="AG65" s="19">
        <v>55.9</v>
      </c>
      <c r="AH65" s="19">
        <v>51.8</v>
      </c>
      <c r="AI65" s="19">
        <v>62.9</v>
      </c>
      <c r="AJ65" s="19">
        <v>61.4</v>
      </c>
      <c r="AK65" s="19">
        <v>61.7</v>
      </c>
      <c r="AL65" s="19">
        <v>62.8</v>
      </c>
      <c r="AM65" s="19">
        <v>63.7</v>
      </c>
      <c r="AN65" s="19">
        <v>60.8</v>
      </c>
    </row>
    <row r="66" spans="1:40" x14ac:dyDescent="0.3">
      <c r="A66" s="143">
        <v>61</v>
      </c>
      <c r="B66" s="137">
        <f>AMPTS_data!B69/'Reactor load'!$G$40</f>
        <v>26.596876174314367</v>
      </c>
      <c r="C66" s="137">
        <v>32.648150324154997</v>
      </c>
      <c r="D66" s="139">
        <f>'AMPTS_data (gas_gVS)'!E69-B66</f>
        <v>95.792211573657397</v>
      </c>
      <c r="E66" s="139">
        <f>'AMPTS_data (gas_gVS)'!F69-B66</f>
        <v>96.46144831998771</v>
      </c>
      <c r="F66" s="139">
        <f>'AMPTS_data (gas_gVS)'!G69-'AMPTS_data (gas_gVS) minus seed'!C66</f>
        <v>144.83304796059974</v>
      </c>
      <c r="G66" s="139">
        <f>'AMPTS_data (gas_gVS)'!H69-'AMPTS_data (gas_gVS) minus seed'!C66</f>
        <v>142.8195350908602</v>
      </c>
      <c r="H66" s="139">
        <f>'AMPTS_data (gas_gVS)'!I69-'AMPTS_data (gas_gVS) minus seed'!C66</f>
        <v>140.57778541167852</v>
      </c>
      <c r="I66" s="139">
        <f>'AMPTS_data (gas_gVS)'!J69-'AMPTS_data (gas_gVS) minus seed'!C66</f>
        <v>245.16633623341312</v>
      </c>
      <c r="J66" s="139">
        <f>'AMPTS_data (gas_gVS)'!K69-'AMPTS_data (gas_gVS) minus seed'!EZ66</f>
        <v>275.84352631331774</v>
      </c>
      <c r="K66" s="139">
        <f>'AMPTS_data (gas_gVS)'!L69-'AMPTS_data (gas_gVS) minus seed'!C66</f>
        <v>241.87817880924672</v>
      </c>
      <c r="L66" s="139">
        <f>'AMPTS_data (gas_gVS)'!M69-'AMPTS_data (gas_gVS) minus seed'!C66</f>
        <v>290.01293507854353</v>
      </c>
      <c r="M66" s="139">
        <f>'AMPTS_data (gas_gVS)'!N69-'AMPTS_data (gas_gVS) minus seed'!C66</f>
        <v>288.50231687367653</v>
      </c>
      <c r="N66" s="139">
        <f>'AMPTS_data (gas_gVS)'!O69-'AMPTS_data (gas_gVS) minus seed'!C66</f>
        <v>275.15433194181048</v>
      </c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</row>
    <row r="67" spans="1:40" x14ac:dyDescent="0.3">
      <c r="A67" s="143">
        <v>62</v>
      </c>
      <c r="B67" s="137">
        <f>AMPTS_data!B70/'Reactor load'!$G$40</f>
        <v>26.71179651425199</v>
      </c>
      <c r="C67" s="137">
        <v>32.763070664092623</v>
      </c>
      <c r="D67" s="139">
        <f>'AMPTS_data (gas_gVS)'!E70-B67</f>
        <v>97.723685677700956</v>
      </c>
      <c r="E67" s="139">
        <f>'AMPTS_data (gas_gVS)'!F70-B67</f>
        <v>98.508975039001868</v>
      </c>
      <c r="F67" s="139">
        <f>'AMPTS_data (gas_gVS)'!G70-'AMPTS_data (gas_gVS) minus seed'!C67</f>
        <v>146.103022159311</v>
      </c>
      <c r="G67" s="139">
        <f>'AMPTS_data (gas_gVS)'!H70-'AMPTS_data (gas_gVS) minus seed'!C67</f>
        <v>146.60398261393399</v>
      </c>
      <c r="H67" s="139">
        <f>'AMPTS_data (gas_gVS)'!I70-'AMPTS_data (gas_gVS) minus seed'!C67</f>
        <v>143.39319359974797</v>
      </c>
      <c r="I67" s="139">
        <f>'AMPTS_data (gas_gVS)'!J70-'AMPTS_data (gas_gVS) minus seed'!C67</f>
        <v>245.27965270291762</v>
      </c>
      <c r="J67" s="139">
        <f>'AMPTS_data (gas_gVS)'!K70-'AMPTS_data (gas_gVS) minus seed'!EZ67</f>
        <v>276.25938151696232</v>
      </c>
      <c r="K67" s="139">
        <f>'AMPTS_data (gas_gVS)'!L70-'AMPTS_data (gas_gVS) minus seed'!C67</f>
        <v>242.37253469790463</v>
      </c>
      <c r="L67" s="139">
        <f>'AMPTS_data (gas_gVS)'!M70-'AMPTS_data (gas_gVS) minus seed'!C67</f>
        <v>299.30988181271982</v>
      </c>
      <c r="M67" s="139">
        <f>'AMPTS_data (gas_gVS)'!N70-'AMPTS_data (gas_gVS) minus seed'!C67</f>
        <v>292.2867643967503</v>
      </c>
      <c r="N67" s="139">
        <f>'AMPTS_data (gas_gVS)'!O70-'AMPTS_data (gas_gVS) minus seed'!C67</f>
        <v>278.55193741498238</v>
      </c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</row>
    <row r="68" spans="1:40" x14ac:dyDescent="0.3">
      <c r="A68" s="143">
        <v>63</v>
      </c>
      <c r="B68" s="137">
        <f>AMPTS_data!B71/'Reactor load'!$G$40</f>
        <v>26.726161556744199</v>
      </c>
      <c r="C68" s="137">
        <v>32.781026967207879</v>
      </c>
      <c r="D68" s="139">
        <f>'AMPTS_data (gas_gVS)'!E71-B68</f>
        <v>99.757649289439456</v>
      </c>
      <c r="E68" s="139">
        <f>'AMPTS_data (gas_gVS)'!F71-B68</f>
        <v>100.69574126045163</v>
      </c>
      <c r="F68" s="139">
        <f>'AMPTS_data (gas_gVS)'!G71-'AMPTS_data (gas_gVS) minus seed'!C68</f>
        <v>149.98443371920717</v>
      </c>
      <c r="G68" s="139">
        <f>'AMPTS_data (gas_gVS)'!H71-'AMPTS_data (gas_gVS) minus seed'!C68</f>
        <v>148.55118392432053</v>
      </c>
      <c r="H68" s="139">
        <f>'AMPTS_data (gas_gVS)'!I71-'AMPTS_data (gas_gVS) minus seed'!C68</f>
        <v>151.14302565866345</v>
      </c>
      <c r="I68" s="139">
        <f>'AMPTS_data (gas_gVS)'!J71-'AMPTS_data (gas_gVS) minus seed'!C68</f>
        <v>249.42024843624807</v>
      </c>
      <c r="J68" s="139">
        <f>'AMPTS_data (gas_gVS)'!K71-'AMPTS_data (gas_gVS) minus seed'!EZ68</f>
        <v>279.77190733007183</v>
      </c>
      <c r="K68" s="139">
        <f>'AMPTS_data (gas_gVS)'!L71-'AMPTS_data (gas_gVS) minus seed'!C68</f>
        <v>245.67368318294785</v>
      </c>
      <c r="L68" s="139">
        <f>'AMPTS_data (gas_gVS)'!M71-'AMPTS_data (gas_gVS) minus seed'!C68</f>
        <v>326.40181636673157</v>
      </c>
      <c r="M68" s="139">
        <f>'AMPTS_data (gas_gVS)'!N71-'AMPTS_data (gas_gVS) minus seed'!C68</f>
        <v>305.83922720419469</v>
      </c>
      <c r="N68" s="139">
        <f>'AMPTS_data (gas_gVS)'!O71-'AMPTS_data (gas_gVS) minus seed'!C68</f>
        <v>287.07545357370162</v>
      </c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</row>
    <row r="69" spans="1:40" x14ac:dyDescent="0.3">
      <c r="A69" s="143">
        <v>64</v>
      </c>
      <c r="B69" s="137">
        <f>AMPTS_data!B72/'Reactor load'!$G$40</f>
        <v>26.71179651425199</v>
      </c>
      <c r="C69" s="137">
        <v>32.763070664092623</v>
      </c>
      <c r="D69" s="139">
        <f>'AMPTS_data (gas_gVS)'!E72-B69</f>
        <v>98.201455809705067</v>
      </c>
      <c r="E69" s="139">
        <f>'AMPTS_data (gas_gVS)'!F72-B69</f>
        <v>99.125192283153197</v>
      </c>
      <c r="F69" s="139">
        <f>'AMPTS_data (gas_gVS)'!G72-'AMPTS_data (gas_gVS) minus seed'!C69</f>
        <v>145.00822638084006</v>
      </c>
      <c r="G69" s="139">
        <f>'AMPTS_data (gas_gVS)'!H72-'AMPTS_data (gas_gVS) minus seed'!C69</f>
        <v>143.61415565410874</v>
      </c>
      <c r="H69" s="139">
        <f>'AMPTS_data (gas_gVS)'!I72-'AMPTS_data (gas_gVS) minus seed'!C69</f>
        <v>146.69954835564633</v>
      </c>
      <c r="I69" s="139">
        <f>'AMPTS_data (gas_gVS)'!J72-'AMPTS_data (gas_gVS) minus seed'!C69</f>
        <v>242.26958728577304</v>
      </c>
      <c r="J69" s="139">
        <f>'AMPTS_data (gas_gVS)'!K72-'AMPTS_data (gas_gVS) minus seed'!EZ69</f>
        <v>274.00732927770832</v>
      </c>
      <c r="K69" s="139">
        <f>'AMPTS_data (gas_gVS)'!L72-'AMPTS_data (gas_gVS) minus seed'!C69</f>
        <v>241.4681377181785</v>
      </c>
      <c r="L69" s="139">
        <f>'AMPTS_data (gas_gVS)'!M72-'AMPTS_data (gas_gVS) minus seed'!C69</f>
        <v>317.16749511559794</v>
      </c>
      <c r="M69" s="139">
        <f>'AMPTS_data (gas_gVS)'!N72-'AMPTS_data (gas_gVS) minus seed'!C69</f>
        <v>304.12606694056228</v>
      </c>
      <c r="N69" s="139">
        <f>'AMPTS_data (gas_gVS)'!O72-'AMPTS_data (gas_gVS) minus seed'!C69</f>
        <v>295.65816904445205</v>
      </c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</row>
    <row r="70" spans="1:40" x14ac:dyDescent="0.3">
      <c r="D70" s="140">
        <f>AVERAGE(D69:E69)</f>
        <v>98.663324046429125</v>
      </c>
      <c r="E70" s="140"/>
      <c r="F70" s="140">
        <f>AVERAGE(F69:H69)</f>
        <v>145.10731013019839</v>
      </c>
      <c r="G70" s="140"/>
      <c r="H70" s="140"/>
      <c r="I70" s="140">
        <f>AVERAGE(I69:K69)</f>
        <v>252.58168476055326</v>
      </c>
      <c r="J70" s="140"/>
      <c r="K70" s="140"/>
      <c r="L70" s="140">
        <f>AVERAGE(L69:N69)</f>
        <v>305.65057703353745</v>
      </c>
      <c r="P70" s="140">
        <f>AVERAGE(P65:Q65)</f>
        <v>47.288714667256727</v>
      </c>
      <c r="Q70" s="140"/>
      <c r="R70" s="140">
        <f>AVERAGE(R65:T65)</f>
        <v>84.801515791702954</v>
      </c>
      <c r="S70" s="140"/>
      <c r="T70" s="140"/>
      <c r="U70" s="140">
        <f>AVERAGE(U65:W65)</f>
        <v>164.78616821284515</v>
      </c>
      <c r="V70" s="140"/>
      <c r="W70" s="140"/>
      <c r="X70" s="140">
        <f>AVERAGE(X65:Z65)</f>
        <v>189.49998008275915</v>
      </c>
      <c r="Y70" s="140"/>
      <c r="Z70" s="14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101"/>
  <sheetViews>
    <sheetView tabSelected="1" zoomScale="50" zoomScaleNormal="50" workbookViewId="0">
      <selection activeCell="M64" sqref="M64"/>
    </sheetView>
  </sheetViews>
  <sheetFormatPr defaultRowHeight="14.4" x14ac:dyDescent="0.3"/>
  <cols>
    <col min="1" max="1" width="17" bestFit="1" customWidth="1"/>
    <col min="2" max="16" width="10.33203125" style="85" customWidth="1"/>
    <col min="23" max="30" width="11.109375" customWidth="1"/>
    <col min="31" max="31" width="11.109375" style="100" customWidth="1"/>
    <col min="32" max="32" width="6.44140625" style="100" customWidth="1"/>
    <col min="33" max="46" width="9.33203125" customWidth="1"/>
  </cols>
  <sheetData>
    <row r="1" spans="1:46" ht="12" customHeight="1" x14ac:dyDescent="0.35">
      <c r="A1" s="20"/>
    </row>
    <row r="2" spans="1:46" s="104" customFormat="1" ht="12" customHeight="1" x14ac:dyDescent="0.3">
      <c r="A2" s="103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AE2" s="147"/>
      <c r="AF2" s="147"/>
    </row>
    <row r="3" spans="1:46" ht="12" customHeight="1" x14ac:dyDescent="0.35">
      <c r="A3" s="20"/>
      <c r="AE3"/>
      <c r="AF3"/>
    </row>
    <row r="4" spans="1:46" ht="20.399999999999999" customHeight="1" x14ac:dyDescent="0.35">
      <c r="A4" s="20"/>
      <c r="S4" s="189" t="s">
        <v>115</v>
      </c>
      <c r="T4" s="190"/>
      <c r="U4" s="190"/>
      <c r="V4" s="190"/>
      <c r="W4" s="190"/>
      <c r="X4" s="190"/>
      <c r="Y4" s="190"/>
      <c r="Z4" s="190"/>
      <c r="AA4" s="190"/>
      <c r="AB4" s="191"/>
    </row>
    <row r="5" spans="1:46" ht="12" customHeight="1" x14ac:dyDescent="0.35">
      <c r="A5" s="20"/>
    </row>
    <row r="6" spans="1:46" ht="12" customHeight="1" x14ac:dyDescent="0.3">
      <c r="A6" s="19"/>
      <c r="R6" s="134" t="s">
        <v>87</v>
      </c>
      <c r="S6">
        <v>3</v>
      </c>
      <c r="T6">
        <v>4</v>
      </c>
      <c r="U6">
        <v>5</v>
      </c>
      <c r="V6">
        <v>6</v>
      </c>
      <c r="W6">
        <v>7</v>
      </c>
      <c r="X6">
        <v>8</v>
      </c>
      <c r="Y6">
        <v>9</v>
      </c>
      <c r="Z6">
        <v>10</v>
      </c>
      <c r="AA6">
        <v>11</v>
      </c>
      <c r="AB6">
        <v>12</v>
      </c>
      <c r="AC6">
        <v>13</v>
      </c>
      <c r="AD6">
        <v>14</v>
      </c>
      <c r="AE6">
        <v>15</v>
      </c>
      <c r="AF6"/>
      <c r="AG6">
        <v>2</v>
      </c>
      <c r="AH6">
        <v>3</v>
      </c>
      <c r="AI6">
        <v>4</v>
      </c>
      <c r="AJ6">
        <v>5</v>
      </c>
      <c r="AK6">
        <v>6</v>
      </c>
      <c r="AL6">
        <v>7</v>
      </c>
      <c r="AM6">
        <v>8</v>
      </c>
      <c r="AN6">
        <v>9</v>
      </c>
      <c r="AO6">
        <v>10</v>
      </c>
      <c r="AP6">
        <v>11</v>
      </c>
      <c r="AQ6">
        <v>12</v>
      </c>
      <c r="AR6">
        <v>13</v>
      </c>
      <c r="AS6">
        <v>14</v>
      </c>
      <c r="AT6">
        <v>15</v>
      </c>
    </row>
    <row r="7" spans="1:46" ht="72" x14ac:dyDescent="0.35">
      <c r="A7" s="21" t="s">
        <v>9</v>
      </c>
      <c r="B7" s="106" t="s">
        <v>107</v>
      </c>
      <c r="C7" s="107" t="s">
        <v>108</v>
      </c>
      <c r="D7" s="107" t="s">
        <v>108</v>
      </c>
      <c r="E7" s="107" t="s">
        <v>109</v>
      </c>
      <c r="F7" s="107" t="s">
        <v>109</v>
      </c>
      <c r="G7" s="107" t="s">
        <v>110</v>
      </c>
      <c r="H7" s="107" t="s">
        <v>110</v>
      </c>
      <c r="I7" s="107" t="s">
        <v>110</v>
      </c>
      <c r="J7" s="107" t="s">
        <v>111</v>
      </c>
      <c r="K7" s="107" t="s">
        <v>111</v>
      </c>
      <c r="L7" s="107" t="s">
        <v>111</v>
      </c>
      <c r="M7" s="107" t="s">
        <v>112</v>
      </c>
      <c r="N7" s="107" t="s">
        <v>112</v>
      </c>
      <c r="O7" s="107" t="s">
        <v>112</v>
      </c>
      <c r="P7" s="146"/>
      <c r="Q7" s="119" t="s">
        <v>116</v>
      </c>
      <c r="R7" s="119" t="s">
        <v>117</v>
      </c>
      <c r="S7" s="119" t="s">
        <v>117</v>
      </c>
      <c r="T7" s="119" t="s">
        <v>117</v>
      </c>
      <c r="U7" s="119" t="s">
        <v>118</v>
      </c>
      <c r="V7" s="119" t="s">
        <v>118</v>
      </c>
      <c r="W7" s="119" t="s">
        <v>119</v>
      </c>
      <c r="X7" s="119" t="s">
        <v>119</v>
      </c>
      <c r="Y7" s="119" t="s">
        <v>119</v>
      </c>
      <c r="Z7" s="119" t="s">
        <v>120</v>
      </c>
      <c r="AA7" s="119" t="s">
        <v>120</v>
      </c>
      <c r="AB7" s="119" t="s">
        <v>120</v>
      </c>
      <c r="AC7" s="119" t="s">
        <v>121</v>
      </c>
      <c r="AD7" s="119" t="s">
        <v>121</v>
      </c>
      <c r="AE7" s="119" t="s">
        <v>121</v>
      </c>
      <c r="AF7" s="146"/>
      <c r="AG7" s="119" t="s">
        <v>84</v>
      </c>
      <c r="AH7" s="119" t="s">
        <v>98</v>
      </c>
      <c r="AI7" s="119" t="s">
        <v>98</v>
      </c>
      <c r="AJ7" s="119" t="s">
        <v>85</v>
      </c>
      <c r="AK7" s="119" t="s">
        <v>85</v>
      </c>
      <c r="AL7" s="119" t="s">
        <v>99</v>
      </c>
      <c r="AM7" s="119" t="s">
        <v>99</v>
      </c>
      <c r="AN7" s="119" t="s">
        <v>99</v>
      </c>
      <c r="AO7" s="119" t="s">
        <v>100</v>
      </c>
      <c r="AP7" s="119" t="s">
        <v>100</v>
      </c>
      <c r="AQ7" s="119" t="s">
        <v>100</v>
      </c>
      <c r="AR7" s="119" t="s">
        <v>101</v>
      </c>
      <c r="AS7" s="119" t="s">
        <v>101</v>
      </c>
      <c r="AT7" s="119" t="s">
        <v>101</v>
      </c>
    </row>
    <row r="8" spans="1:46" x14ac:dyDescent="0.3">
      <c r="A8" s="78">
        <v>0</v>
      </c>
      <c r="B8" s="108">
        <v>0</v>
      </c>
      <c r="C8" s="109">
        <v>0</v>
      </c>
      <c r="D8" s="110">
        <v>0</v>
      </c>
      <c r="E8" s="111">
        <v>0</v>
      </c>
      <c r="F8" s="112">
        <v>0</v>
      </c>
      <c r="G8" s="109">
        <v>0</v>
      </c>
      <c r="H8" s="113">
        <v>0</v>
      </c>
      <c r="I8" s="110">
        <v>0</v>
      </c>
      <c r="J8" s="109">
        <v>0</v>
      </c>
      <c r="K8" s="113">
        <v>0</v>
      </c>
      <c r="L8" s="110">
        <v>0</v>
      </c>
      <c r="M8" s="109">
        <v>0</v>
      </c>
      <c r="N8" s="113">
        <v>0</v>
      </c>
      <c r="O8" s="110">
        <v>0</v>
      </c>
      <c r="P8" s="113"/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</row>
    <row r="9" spans="1:46" x14ac:dyDescent="0.3">
      <c r="A9" s="78">
        <v>1</v>
      </c>
      <c r="B9" s="137">
        <f>AMPTS_data!B9/'Reactor load'!$G$40</f>
        <v>7.1322435973789267</v>
      </c>
      <c r="C9" s="138">
        <f>AMPTS_data!C9/'Reactor load'!$G$41</f>
        <v>9.8041415009287363</v>
      </c>
      <c r="D9" s="138">
        <f>AMPTS_data!D9/'Reactor load'!$G$41</f>
        <v>10.177632605726021</v>
      </c>
      <c r="E9" s="139">
        <f>AMPTS_data!E9/'Reactor load'!B60</f>
        <v>20.11824201033069</v>
      </c>
      <c r="F9" s="139">
        <f>AMPTS_data!F9/'Reactor load'!B60</f>
        <v>20.060781840361877</v>
      </c>
      <c r="G9" s="139">
        <f>AMPTS_data!G9/'Reactor load'!B60</f>
        <v>23.177996061169985</v>
      </c>
      <c r="H9" s="139">
        <f>AMPTS_data!H9/'Reactor load'!B60</f>
        <v>24.305651896807944</v>
      </c>
      <c r="I9" s="139">
        <f>AMPTS_data!I9/'Reactor load'!B60</f>
        <v>21.482921047090002</v>
      </c>
      <c r="J9" s="139">
        <f>AMPTS_data!J9/'Reactor load'!B60</f>
        <v>32.24952039499636</v>
      </c>
      <c r="K9" s="139">
        <f>AMPTS_data!K9/'Reactor load'!B60</f>
        <v>32.472178553625511</v>
      </c>
      <c r="L9" s="139">
        <f>AMPTS_data!L9/'Reactor load'!B60</f>
        <v>33.693207165462788</v>
      </c>
      <c r="M9" s="139">
        <f>AMPTS_data!M9/'Reactor load'!B60</f>
        <v>27.975920253565882</v>
      </c>
      <c r="N9" s="139">
        <f>AMPTS_data!N9/'Reactor load'!B60</f>
        <v>26.280845239485892</v>
      </c>
      <c r="O9" s="139">
        <f>AMPTS_data!O9/'Reactor load'!B60</f>
        <v>30.403612434748236</v>
      </c>
      <c r="P9" s="148"/>
      <c r="Q9" s="140">
        <f>B9*(AG9/100)</f>
        <v>2.1682020536031938</v>
      </c>
      <c r="R9" s="140">
        <f>AVERAGE(S9,T9)</f>
        <v>3.1742542132840268</v>
      </c>
      <c r="S9" s="140">
        <f t="shared" ref="S9:AE9" si="0">C9*(AH9/100)</f>
        <v>3.000067299284193</v>
      </c>
      <c r="T9" s="140">
        <f t="shared" si="0"/>
        <v>3.3484411272838606</v>
      </c>
      <c r="U9" s="140">
        <f t="shared" si="0"/>
        <v>6.0153543610888756</v>
      </c>
      <c r="V9" s="140">
        <f t="shared" si="0"/>
        <v>5.9379914247471159</v>
      </c>
      <c r="W9" s="140">
        <f t="shared" si="0"/>
        <v>7.6023827080637538</v>
      </c>
      <c r="X9" s="140">
        <f t="shared" si="0"/>
        <v>7.9965594740498132</v>
      </c>
      <c r="Y9" s="140">
        <f t="shared" si="0"/>
        <v>6.5308079983153604</v>
      </c>
      <c r="Z9" s="140">
        <f t="shared" si="0"/>
        <v>10.158598924423853</v>
      </c>
      <c r="AA9" s="140">
        <f t="shared" si="0"/>
        <v>10.001430994516657</v>
      </c>
      <c r="AB9" s="140">
        <f t="shared" si="0"/>
        <v>10.916599121609943</v>
      </c>
      <c r="AC9" s="140">
        <f t="shared" si="0"/>
        <v>8.588607517844725</v>
      </c>
      <c r="AD9" s="140">
        <f t="shared" si="0"/>
        <v>8.2259045599590834</v>
      </c>
      <c r="AE9" s="140">
        <f t="shared" si="0"/>
        <v>9.1514873428592196</v>
      </c>
      <c r="AF9" s="140"/>
      <c r="AG9" s="19">
        <v>30.4</v>
      </c>
      <c r="AH9" s="19">
        <v>30.6</v>
      </c>
      <c r="AI9" s="19">
        <v>32.9</v>
      </c>
      <c r="AJ9" s="19">
        <v>29.9</v>
      </c>
      <c r="AK9" s="19">
        <v>29.6</v>
      </c>
      <c r="AL9" s="19">
        <v>32.799999999999997</v>
      </c>
      <c r="AM9" s="19">
        <v>32.9</v>
      </c>
      <c r="AN9" s="19">
        <v>30.4</v>
      </c>
      <c r="AO9" s="19">
        <v>31.5</v>
      </c>
      <c r="AP9" s="19">
        <v>30.8</v>
      </c>
      <c r="AQ9" s="19">
        <v>32.4</v>
      </c>
      <c r="AR9" s="19">
        <v>30.7</v>
      </c>
      <c r="AS9" s="19">
        <v>31.3</v>
      </c>
      <c r="AT9" s="19">
        <v>30.1</v>
      </c>
    </row>
    <row r="10" spans="1:46" x14ac:dyDescent="0.3">
      <c r="A10" s="78">
        <v>2</v>
      </c>
      <c r="B10" s="137">
        <f>AMPTS_data!B10/'Reactor load'!$G$40</f>
        <v>11.994810480989736</v>
      </c>
      <c r="C10" s="138">
        <f>AMPTS_data!C10/'Reactor load'!$G$41</f>
        <v>14.472780310894802</v>
      </c>
      <c r="D10" s="138">
        <f>AMPTS_data!D10/'Reactor load'!$G$41</f>
        <v>15.729721528962589</v>
      </c>
      <c r="E10" s="139">
        <f>AMPTS_data!E10/'Reactor load'!B61</f>
        <v>20.412725381420856</v>
      </c>
      <c r="F10" s="139">
        <f>AMPTS_data!F10/'Reactor load'!B61</f>
        <v>23.781327845842526</v>
      </c>
      <c r="G10" s="139">
        <f>AMPTS_data!G10/'Reactor load'!B61</f>
        <v>111.63074520691167</v>
      </c>
      <c r="H10" s="139">
        <f>AMPTS_data!H10/'Reactor load'!B61</f>
        <v>102.05644438585819</v>
      </c>
      <c r="I10" s="139">
        <f>AMPTS_data!I10/'Reactor load'!B61</f>
        <v>111.3218967933293</v>
      </c>
      <c r="J10" s="139">
        <f>AMPTS_data!J10/'Reactor load'!B61</f>
        <v>135.97230970995011</v>
      </c>
      <c r="K10" s="139">
        <f>AMPTS_data!K10/'Reactor load'!B61</f>
        <v>116.11263846447908</v>
      </c>
      <c r="L10" s="139">
        <f>AMPTS_data!L10/'Reactor load'!B61</f>
        <v>118.13092693463365</v>
      </c>
      <c r="M10" s="139">
        <f>AMPTS_data!M10/'Reactor load'!B61</f>
        <v>106.70353563208593</v>
      </c>
      <c r="N10" s="139">
        <f>AMPTS_data!N10/'Reactor load'!B61</f>
        <v>106.43778234598018</v>
      </c>
      <c r="O10" s="139">
        <f>AMPTS_data!O10/'Reactor load'!B61</f>
        <v>112.14070421538487</v>
      </c>
      <c r="P10" s="148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37"/>
      <c r="AF10" s="137"/>
    </row>
    <row r="11" spans="1:46" x14ac:dyDescent="0.3">
      <c r="A11" s="78">
        <v>3</v>
      </c>
      <c r="B11" s="137">
        <f>AMPTS_data!B11/'Reactor load'!$G$40</f>
        <v>12.928538242982949</v>
      </c>
      <c r="C11" s="138">
        <f>AMPTS_data!C11/'Reactor load'!$G$41</f>
        <v>15.859006911392418</v>
      </c>
      <c r="D11" s="138">
        <f>AMPTS_data!D11/'Reactor load'!$G$41</f>
        <v>18.27233405008257</v>
      </c>
      <c r="E11" s="139">
        <f>AMPTS_data!E11/'Reactor load'!B62</f>
        <v>18.756884646103593</v>
      </c>
      <c r="F11" s="139">
        <f>AMPTS_data!F11/'Reactor load'!B62</f>
        <v>22.028283043118194</v>
      </c>
      <c r="G11" s="139">
        <f>AMPTS_data!G11/'Reactor load'!B62</f>
        <v>101.95316356183076</v>
      </c>
      <c r="H11" s="139">
        <f>AMPTS_data!H11/'Reactor load'!B62</f>
        <v>92.886902397937433</v>
      </c>
      <c r="I11" s="139">
        <f>AMPTS_data!I11/'Reactor load'!B62</f>
        <v>129.02187157052813</v>
      </c>
      <c r="J11" s="139">
        <f>AMPTS_data!J11/'Reactor load'!B62</f>
        <v>128.04630544815797</v>
      </c>
      <c r="K11" s="139">
        <f>AMPTS_data!K11/'Reactor load'!B62</f>
        <v>105.56275821460035</v>
      </c>
      <c r="L11" s="139">
        <f>AMPTS_data!L11/'Reactor load'!B62</f>
        <v>108.39189996947381</v>
      </c>
      <c r="M11" s="139">
        <f>AMPTS_data!M11/'Reactor load'!B62</f>
        <v>96.945257466997276</v>
      </c>
      <c r="N11" s="139">
        <f>AMPTS_data!N11/'Reactor load'!B62</f>
        <v>96.8151819840146</v>
      </c>
      <c r="O11" s="139">
        <f>AMPTS_data!O11/'Reactor load'!B62</f>
        <v>102.7921504270691</v>
      </c>
      <c r="P11" s="148"/>
      <c r="Q11" s="140">
        <f>B11*(AG11/100)</f>
        <v>6.4771976597344576</v>
      </c>
      <c r="R11" s="140">
        <f t="shared" ref="R11:R68" si="1">AVERAGE(S11,T11)</f>
        <v>8.8684600931565853</v>
      </c>
      <c r="S11" s="140">
        <f t="shared" ref="S11" si="2">C11*(AH11/100)</f>
        <v>7.9612214695189945</v>
      </c>
      <c r="T11" s="140">
        <f t="shared" ref="T11" si="3">D11*(AI11/100)</f>
        <v>9.7756987167941762</v>
      </c>
      <c r="U11" s="140">
        <f t="shared" ref="U11" si="4">E11*(AJ11/100)</f>
        <v>2.2883399268246385</v>
      </c>
      <c r="V11" s="140">
        <f t="shared" ref="V11" si="5">F11*(AK11/100)</f>
        <v>2.9297616447347199</v>
      </c>
      <c r="W11" s="140">
        <f t="shared" ref="W11" si="6">G11*(AL11/100)</f>
        <v>14.171489735094477</v>
      </c>
      <c r="X11" s="140">
        <f t="shared" ref="X11" si="7">H11*(AM11/100)</f>
        <v>14.769017481272051</v>
      </c>
      <c r="Y11" s="140">
        <f t="shared" ref="Y11" si="8">I11*(AN11/100)</f>
        <v>53.802120444910237</v>
      </c>
      <c r="Z11" s="140">
        <f t="shared" ref="Z11" si="9">J11*(AO11/100)</f>
        <v>75.03513499262057</v>
      </c>
      <c r="AA11" s="140">
        <f t="shared" ref="AA11" si="10">K11*(AP11/100)</f>
        <v>14.56766063361485</v>
      </c>
      <c r="AB11" s="140">
        <f t="shared" ref="AB11" si="11">L11*(AQ11/100)</f>
        <v>18.42662299481055</v>
      </c>
      <c r="AC11" s="140">
        <f t="shared" ref="AC11" si="12">M11*(AR11/100)</f>
        <v>52.544329547112525</v>
      </c>
      <c r="AD11" s="140">
        <f t="shared" ref="AD11" si="13">N11*(AS11/100)</f>
        <v>11.714637020065766</v>
      </c>
      <c r="AE11" s="140">
        <f t="shared" ref="AE11" si="14">O11*(AT11/100)</f>
        <v>17.063496970893471</v>
      </c>
      <c r="AF11" s="140"/>
      <c r="AG11">
        <v>50.1</v>
      </c>
      <c r="AH11">
        <v>50.2</v>
      </c>
      <c r="AI11">
        <v>53.5</v>
      </c>
      <c r="AJ11">
        <v>12.2</v>
      </c>
      <c r="AK11">
        <v>13.3</v>
      </c>
      <c r="AL11">
        <v>13.9</v>
      </c>
      <c r="AM11">
        <v>15.9</v>
      </c>
      <c r="AN11">
        <v>41.7</v>
      </c>
      <c r="AO11">
        <v>58.6</v>
      </c>
      <c r="AP11">
        <v>13.8</v>
      </c>
      <c r="AQ11">
        <v>17</v>
      </c>
      <c r="AR11">
        <v>54.2</v>
      </c>
      <c r="AS11">
        <v>12.1</v>
      </c>
      <c r="AT11">
        <v>16.600000000000001</v>
      </c>
    </row>
    <row r="12" spans="1:46" x14ac:dyDescent="0.3">
      <c r="A12" s="78">
        <v>4</v>
      </c>
      <c r="B12" s="137">
        <f>AMPTS_data!B12/'Reactor load'!$G$40</f>
        <v>15.248492605473778</v>
      </c>
      <c r="C12" s="138">
        <f>AMPTS_data!C12/'Reactor load'!$G$41</f>
        <v>18.171778752637145</v>
      </c>
      <c r="D12" s="138">
        <f>AMPTS_data!D12/'Reactor load'!$G$41</f>
        <v>21.52601617456661</v>
      </c>
      <c r="E12" s="139">
        <f>AMPTS_data!E12/'Reactor load'!B63</f>
        <v>18.945494096428494</v>
      </c>
      <c r="F12" s="139">
        <f>AMPTS_data!F12/'Reactor load'!B63</f>
        <v>22.015275494819928</v>
      </c>
      <c r="G12" s="139">
        <f>AMPTS_data!G12/'Reactor load'!B63</f>
        <v>125.71145052861873</v>
      </c>
      <c r="H12" s="139">
        <f>AMPTS_data!H12/'Reactor load'!B63</f>
        <v>129.45112066437099</v>
      </c>
      <c r="I12" s="139">
        <f>AMPTS_data!I12/'Reactor load'!B63</f>
        <v>137.02801754811256</v>
      </c>
      <c r="J12" s="139">
        <f>AMPTS_data!J12/'Reactor load'!B63</f>
        <v>128.35848660731642</v>
      </c>
      <c r="K12" s="139">
        <f>AMPTS_data!K12/'Reactor load'!B63</f>
        <v>110.35603976251241</v>
      </c>
      <c r="L12" s="139">
        <f>AMPTS_data!L12/'Reactor load'!B63</f>
        <v>112.29416445895446</v>
      </c>
      <c r="M12" s="139">
        <f>AMPTS_data!M12/'Reactor load'!B63</f>
        <v>113.86807780304498</v>
      </c>
      <c r="N12" s="139">
        <f>AMPTS_data!N12/'Reactor load'!B63</f>
        <v>101.68650882171626</v>
      </c>
      <c r="O12" s="139">
        <f>AMPTS_data!O12/'Reactor load'!B63</f>
        <v>106.3822337573913</v>
      </c>
      <c r="P12" s="148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37"/>
      <c r="AF12" s="137"/>
    </row>
    <row r="13" spans="1:46" x14ac:dyDescent="0.3">
      <c r="A13" s="78">
        <v>5</v>
      </c>
      <c r="B13" s="137">
        <f>AMPTS_data!B13/'Reactor load'!$G$40</f>
        <v>17.827017732824267</v>
      </c>
      <c r="C13" s="138">
        <f>AMPTS_data!C13/'Reactor load'!$G$41</f>
        <v>20.707208752511026</v>
      </c>
      <c r="D13" s="138">
        <f>AMPTS_data!D13/'Reactor load'!$G$41</f>
        <v>24.801245862788956</v>
      </c>
      <c r="E13" s="139">
        <f>AMPTS_data!E13/'Reactor load'!B64</f>
        <v>17.487994652527323</v>
      </c>
      <c r="F13" s="139">
        <f>AMPTS_data!F13/'Reactor load'!B64</f>
        <v>21.374215686422282</v>
      </c>
      <c r="G13" s="139">
        <f>AMPTS_data!G13/'Reactor load'!B64</f>
        <v>126.8429268952933</v>
      </c>
      <c r="H13" s="139">
        <f>AMPTS_data!H13/'Reactor load'!B64</f>
        <v>126.49233508948321</v>
      </c>
      <c r="I13" s="139">
        <f>AMPTS_data!I13/'Reactor load'!B64</f>
        <v>138.25795840311014</v>
      </c>
      <c r="J13" s="139">
        <f>AMPTS_data!J13/'Reactor load'!B64</f>
        <v>125.17315914219776</v>
      </c>
      <c r="K13" s="139">
        <f>AMPTS_data!K13/'Reactor load'!B64</f>
        <v>121.6672410840968</v>
      </c>
      <c r="L13" s="139">
        <f>AMPTS_data!L13/'Reactor load'!B64</f>
        <v>121.90493044396806</v>
      </c>
      <c r="M13" s="139">
        <f>AMPTS_data!M13/'Reactor load'!B64</f>
        <v>124.06790361879645</v>
      </c>
      <c r="N13" s="139">
        <f>AMPTS_data!N13/'Reactor load'!B64</f>
        <v>113.83537667633908</v>
      </c>
      <c r="O13" s="139">
        <f>AMPTS_data!O13/'Reactor load'!B64</f>
        <v>116.93128058866212</v>
      </c>
      <c r="P13" s="148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37"/>
      <c r="AF13" s="137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1:46" x14ac:dyDescent="0.3">
      <c r="A14" s="78">
        <v>6</v>
      </c>
      <c r="B14" s="137">
        <f>AMPTS_data!B14/'Reactor load'!$G$40</f>
        <v>18.157413710144944</v>
      </c>
      <c r="C14" s="138">
        <f>AMPTS_data!C14/'Reactor load'!$G$41</f>
        <v>21.130977506031019</v>
      </c>
      <c r="D14" s="138">
        <f>AMPTS_data!D14/'Reactor load'!$G$41</f>
        <v>25.174736967586242</v>
      </c>
      <c r="E14" s="139">
        <f>AMPTS_data!E14/'Reactor load'!B65</f>
        <v>18.521943367967264</v>
      </c>
      <c r="F14" s="139">
        <f>AMPTS_data!F14/'Reactor load'!B65</f>
        <v>27.720521594984692</v>
      </c>
      <c r="G14" s="139">
        <f>AMPTS_data!G14/'Reactor load'!B65</f>
        <v>127.33019008302938</v>
      </c>
      <c r="H14" s="139">
        <f>AMPTS_data!H14/'Reactor load'!B65</f>
        <v>132.85646770003598</v>
      </c>
      <c r="I14" s="139">
        <f>AMPTS_data!I14/'Reactor load'!B65</f>
        <v>142.42346443485386</v>
      </c>
      <c r="J14" s="139">
        <f>AMPTS_data!J14/'Reactor load'!B65</f>
        <v>128.2809475225144</v>
      </c>
      <c r="K14" s="139">
        <f>AMPTS_data!K14/'Reactor load'!B65</f>
        <v>122.25552224977815</v>
      </c>
      <c r="L14" s="139">
        <f>AMPTS_data!L14/'Reactor load'!B65</f>
        <v>122.54669171562045</v>
      </c>
      <c r="M14" s="139">
        <f>AMPTS_data!M14/'Reactor load'!B65</f>
        <v>124.92952754832974</v>
      </c>
      <c r="N14" s="139">
        <f>AMPTS_data!N14/'Reactor load'!B65</f>
        <v>114.31075539608157</v>
      </c>
      <c r="O14" s="139">
        <f>AMPTS_data!O14/'Reactor load'!B65</f>
        <v>117.54927292432738</v>
      </c>
      <c r="P14" s="148"/>
      <c r="Q14" s="140">
        <f>B14*(AG14/100)</f>
        <v>11.348383568840589</v>
      </c>
      <c r="R14" s="140">
        <f t="shared" si="1"/>
        <v>12.092510726239833</v>
      </c>
      <c r="S14" s="140">
        <f t="shared" ref="S14" si="15">C14*(AH14/100)</f>
        <v>10.56548875301551</v>
      </c>
      <c r="T14" s="140">
        <f t="shared" ref="T14" si="16">D14*(AI14/100)</f>
        <v>13.619532699464157</v>
      </c>
      <c r="U14" s="140">
        <f t="shared" ref="U14" si="17">E14*(AJ14/100)</f>
        <v>3.6858667302254853</v>
      </c>
      <c r="V14" s="140">
        <f t="shared" ref="V14" si="18">F14*(AK14/100)</f>
        <v>5.6827069269718615</v>
      </c>
      <c r="W14" s="140">
        <f t="shared" ref="W14" si="19">G14*(AL14/100)</f>
        <v>79.581368801893362</v>
      </c>
      <c r="X14" s="140">
        <f t="shared" ref="X14" si="20">H14*(AM14/100)</f>
        <v>87.419555746623658</v>
      </c>
      <c r="Y14" s="140">
        <f t="shared" ref="Y14" si="21">I14*(AN14/100)</f>
        <v>104.96609328848729</v>
      </c>
      <c r="Z14" s="140">
        <f t="shared" ref="Z14" si="22">J14*(AO14/100)</f>
        <v>98.26320580224602</v>
      </c>
      <c r="AA14" s="140">
        <f t="shared" ref="AA14" si="23">K14*(AP14/100)</f>
        <v>77.999023195358461</v>
      </c>
      <c r="AB14" s="140">
        <f t="shared" ref="AB14" si="24">L14*(AQ14/100)</f>
        <v>86.395417659512418</v>
      </c>
      <c r="AC14" s="140">
        <f t="shared" ref="AC14" si="25">M14*(AR14/100)</f>
        <v>91.69827322047405</v>
      </c>
      <c r="AD14" s="140">
        <f t="shared" ref="AD14" si="26">N14*(AS14/100)</f>
        <v>80.932014820425749</v>
      </c>
      <c r="AE14" s="140">
        <f t="shared" ref="AE14" si="27">O14*(AT14/100)</f>
        <v>87.574208328623897</v>
      </c>
      <c r="AF14" s="140"/>
      <c r="AG14">
        <v>62.5</v>
      </c>
      <c r="AH14">
        <v>50</v>
      </c>
      <c r="AI14">
        <v>54.1</v>
      </c>
      <c r="AJ14">
        <v>19.899999999999999</v>
      </c>
      <c r="AK14">
        <v>20.5</v>
      </c>
      <c r="AL14" s="6">
        <v>62.5</v>
      </c>
      <c r="AM14" s="15">
        <v>65.8</v>
      </c>
      <c r="AN14" s="15">
        <v>73.7</v>
      </c>
      <c r="AO14" s="15">
        <v>76.599999999999994</v>
      </c>
      <c r="AP14" s="15">
        <v>63.8</v>
      </c>
      <c r="AQ14" s="15">
        <v>70.5</v>
      </c>
      <c r="AR14" s="15">
        <v>73.400000000000006</v>
      </c>
      <c r="AS14" s="15">
        <v>70.8</v>
      </c>
      <c r="AT14" s="15">
        <v>74.5</v>
      </c>
    </row>
    <row r="15" spans="1:46" x14ac:dyDescent="0.3">
      <c r="A15" s="78">
        <v>7</v>
      </c>
      <c r="B15" s="137">
        <f>AMPTS_data!B15/'Reactor load'!$G$40</f>
        <v>18.997768695938834</v>
      </c>
      <c r="C15" s="138">
        <f>AMPTS_data!C15/'Reactor load'!$G$41</f>
        <v>22.466926457805926</v>
      </c>
      <c r="D15" s="138">
        <f>AMPTS_data!D15/'Reactor load'!$G$41</f>
        <v>26.553781046837756</v>
      </c>
      <c r="E15" s="139">
        <f>AMPTS_data!E15/'Reactor load'!B66</f>
        <v>24.45823513075177</v>
      </c>
      <c r="F15" s="139">
        <f>AMPTS_data!F15/'Reactor load'!B66</f>
        <v>30.275682213600646</v>
      </c>
      <c r="G15" s="139">
        <f>AMPTS_data!G15/'Reactor load'!B66</f>
        <v>131.88788355856062</v>
      </c>
      <c r="H15" s="139">
        <f>AMPTS_data!H15/'Reactor load'!B66</f>
        <v>140.36150923797072</v>
      </c>
      <c r="I15" s="139">
        <f>AMPTS_data!I15/'Reactor load'!B66</f>
        <v>145.56096398515436</v>
      </c>
      <c r="J15" s="139">
        <f>AMPTS_data!J15/'Reactor load'!B66</f>
        <v>132.95748567798125</v>
      </c>
      <c r="K15" s="139">
        <f>AMPTS_data!K15/'Reactor load'!B66</f>
        <v>124.41849542460655</v>
      </c>
      <c r="L15" s="139">
        <f>AMPTS_data!L15/'Reactor load'!B66</f>
        <v>124.2045750007224</v>
      </c>
      <c r="M15" s="139">
        <f>AMPTS_data!M15/'Reactor load'!B66</f>
        <v>127.31236338103903</v>
      </c>
      <c r="N15" s="139">
        <f>AMPTS_data!N15/'Reactor load'!B66</f>
        <v>114.63757826590455</v>
      </c>
      <c r="O15" s="139">
        <f>AMPTS_data!O15/'Reactor load'!B66</f>
        <v>118.2088608979701</v>
      </c>
      <c r="P15" s="148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37"/>
      <c r="AF15" s="137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46" x14ac:dyDescent="0.3">
      <c r="A16" s="78">
        <v>8</v>
      </c>
      <c r="B16" s="137">
        <f>AMPTS_data!B16/'Reactor load'!$G$40</f>
        <v>19.277887024536795</v>
      </c>
      <c r="C16" s="138">
        <f>AMPTS_data!C16/'Reactor load'!$G$41</f>
        <v>22.73986226515779</v>
      </c>
      <c r="D16" s="138">
        <f>AMPTS_data!D16/'Reactor load'!$G$41</f>
        <v>26.82671685418962</v>
      </c>
      <c r="E16" s="139">
        <f>AMPTS_data!E16/'Reactor load'!B67</f>
        <v>24.248308360639392</v>
      </c>
      <c r="F16" s="139">
        <f>AMPTS_data!F16/'Reactor load'!B67</f>
        <v>29.428355285413922</v>
      </c>
      <c r="G16" s="139">
        <f>AMPTS_data!G16/'Reactor load'!B67</f>
        <v>122.79500888517792</v>
      </c>
      <c r="H16" s="139">
        <f>AMPTS_data!H16/'Reactor load'!B67</f>
        <v>130.63345370376493</v>
      </c>
      <c r="I16" s="139">
        <f>AMPTS_data!I16/'Reactor load'!B67</f>
        <v>136.87467180425887</v>
      </c>
      <c r="J16" s="139">
        <f>AMPTS_data!J16/'Reactor load'!B67</f>
        <v>123.11226624699091</v>
      </c>
      <c r="K16" s="139">
        <f>AMPTS_data!K16/'Reactor load'!B67</f>
        <v>115.77705724369351</v>
      </c>
      <c r="L16" s="139">
        <f>AMPTS_data!L16/'Reactor load'!B67</f>
        <v>116.07790474196447</v>
      </c>
      <c r="M16" s="139">
        <f>AMPTS_data!M16/'Reactor load'!B67</f>
        <v>117.63137182394543</v>
      </c>
      <c r="N16" s="139">
        <f>AMPTS_data!N16/'Reactor load'!B67</f>
        <v>106.33591575249937</v>
      </c>
      <c r="O16" s="139">
        <f>AMPTS_data!O16/'Reactor load'!B67</f>
        <v>110.06095477654526</v>
      </c>
      <c r="P16" s="148"/>
      <c r="Q16" s="140">
        <f>B16*(AG16/100)</f>
        <v>11.701677423893834</v>
      </c>
      <c r="R16" s="140">
        <f t="shared" si="1"/>
        <v>11.457687177163763</v>
      </c>
      <c r="S16" s="140">
        <f t="shared" ref="S16" si="28">C16*(AH16/100)</f>
        <v>11.165272372192474</v>
      </c>
      <c r="T16" s="140">
        <f t="shared" ref="T16" si="29">D16*(AI16/100)</f>
        <v>11.750101982135051</v>
      </c>
      <c r="U16" s="140">
        <f t="shared" ref="U16" si="30">E16*(AJ16/100)</f>
        <v>8.4384113095025075</v>
      </c>
      <c r="V16" s="140">
        <f t="shared" ref="V16" si="31">F16*(AK16/100)</f>
        <v>11.006204876744807</v>
      </c>
      <c r="W16" s="140">
        <f t="shared" ref="W16" si="32">G16*(AL16/100)</f>
        <v>69.01079499347</v>
      </c>
      <c r="X16" s="140">
        <f t="shared" ref="X16" si="33">H16*(AM16/100)</f>
        <v>82.03780892596437</v>
      </c>
      <c r="Y16" s="140">
        <f t="shared" ref="Y16" si="34">I16*(AN16/100)</f>
        <v>81.029805708121259</v>
      </c>
      <c r="Z16" s="140">
        <f t="shared" ref="Z16" si="35">J16*(AO16/100)</f>
        <v>76.822054138122326</v>
      </c>
      <c r="AA16" s="140">
        <f t="shared" ref="AA16" si="36">K16*(AP16/100)</f>
        <v>62.288056797107096</v>
      </c>
      <c r="AB16" s="140">
        <f t="shared" ref="AB16" si="37">L16*(AQ16/100)</f>
        <v>63.726769703338491</v>
      </c>
      <c r="AC16" s="140">
        <f t="shared" ref="AC16" si="38">M16*(AR16/100)</f>
        <v>83.871168110473093</v>
      </c>
      <c r="AD16" s="140">
        <f t="shared" ref="AD16" si="39">N16*(AS16/100)</f>
        <v>74.541476942502058</v>
      </c>
      <c r="AE16" s="140">
        <f t="shared" ref="AE16" si="40">O16*(AT16/100)</f>
        <v>77.703034072240953</v>
      </c>
      <c r="AF16" s="140"/>
      <c r="AG16" s="19">
        <v>60.7</v>
      </c>
      <c r="AH16" s="30">
        <v>49.1</v>
      </c>
      <c r="AI16" s="31">
        <v>43.8</v>
      </c>
      <c r="AJ16" s="31">
        <v>34.799999999999997</v>
      </c>
      <c r="AK16" s="31">
        <v>37.4</v>
      </c>
      <c r="AL16" s="31">
        <v>56.2</v>
      </c>
      <c r="AM16" s="31">
        <v>62.8</v>
      </c>
      <c r="AN16" s="31">
        <v>59.2</v>
      </c>
      <c r="AO16" s="31">
        <v>62.4</v>
      </c>
      <c r="AP16" s="31">
        <v>53.8</v>
      </c>
      <c r="AQ16" s="31">
        <v>54.9</v>
      </c>
      <c r="AR16" s="31">
        <v>71.3</v>
      </c>
      <c r="AS16" s="31">
        <v>70.099999999999994</v>
      </c>
      <c r="AT16" s="31">
        <v>70.599999999999994</v>
      </c>
    </row>
    <row r="17" spans="1:46" x14ac:dyDescent="0.3">
      <c r="A17" s="78">
        <v>9</v>
      </c>
      <c r="B17" s="137">
        <f>AMPTS_data!B17/'Reactor load'!$G$40</f>
        <v>19.550822831888659</v>
      </c>
      <c r="C17" s="138">
        <f>AMPTS_data!C17/'Reactor load'!$G$41</f>
        <v>23.012798072509646</v>
      </c>
      <c r="D17" s="138">
        <f>AMPTS_data!D17/'Reactor load'!$G$41</f>
        <v>27.099652661541484</v>
      </c>
      <c r="E17" s="139">
        <f>AMPTS_data!E17/'Reactor load'!B68</f>
        <v>44.809867378831015</v>
      </c>
      <c r="F17" s="139">
        <f>AMPTS_data!F17/'Reactor load'!B68</f>
        <v>42.589065846139931</v>
      </c>
      <c r="G17" s="139">
        <f>AMPTS_data!G17/'Reactor load'!B68</f>
        <v>146.34316306802307</v>
      </c>
      <c r="H17" s="139">
        <f>AMPTS_data!H17/'Reactor load'!B68</f>
        <v>146.68777020240617</v>
      </c>
      <c r="I17" s="139">
        <f>AMPTS_data!I17/'Reactor load'!B68</f>
        <v>160.22043767008535</v>
      </c>
      <c r="J17" s="139">
        <f>AMPTS_data!J17/'Reactor load'!B68</f>
        <v>142.36650613633236</v>
      </c>
      <c r="K17" s="139">
        <f>AMPTS_data!K17/'Reactor load'!B68</f>
        <v>134.35849272781084</v>
      </c>
      <c r="L17" s="139">
        <f>AMPTS_data!L17/'Reactor load'!B68</f>
        <v>138.87667515638924</v>
      </c>
      <c r="M17" s="139">
        <f>AMPTS_data!M17/'Reactor load'!B68</f>
        <v>131.42659710829744</v>
      </c>
      <c r="N17" s="139">
        <f>AMPTS_data!N17/'Reactor load'!B68</f>
        <v>126.72790618075648</v>
      </c>
      <c r="O17" s="139">
        <f>AMPTS_data!O17/'Reactor load'!B68</f>
        <v>129.17297584852227</v>
      </c>
      <c r="P17" s="148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37"/>
      <c r="AF17" s="137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x14ac:dyDescent="0.3">
      <c r="A18" s="78">
        <v>10</v>
      </c>
      <c r="B18" s="137">
        <f>AMPTS_data!B18/'Reactor load'!$G$40</f>
        <v>19.751933426779505</v>
      </c>
      <c r="C18" s="138">
        <f>AMPTS_data!C18/'Reactor load'!$G$41</f>
        <v>23.213908667400496</v>
      </c>
      <c r="D18" s="138">
        <f>AMPTS_data!D18/'Reactor load'!$G$41</f>
        <v>27.336675862662837</v>
      </c>
      <c r="E18" s="139">
        <f>AMPTS_data!E18/'Reactor load'!B69</f>
        <v>42.377159139322337</v>
      </c>
      <c r="F18" s="139">
        <f>AMPTS_data!F18/'Reactor load'!B69</f>
        <v>50.069198786995585</v>
      </c>
      <c r="G18" s="139">
        <f>AMPTS_data!G18/'Reactor load'!B69</f>
        <v>138.5935285925631</v>
      </c>
      <c r="H18" s="139">
        <f>AMPTS_data!H18/'Reactor load'!B69</f>
        <v>136.3436830039156</v>
      </c>
      <c r="I18" s="139">
        <f>AMPTS_data!I18/'Reactor load'!B69</f>
        <v>155.18360619894136</v>
      </c>
      <c r="J18" s="139">
        <f>AMPTS_data!J18/'Reactor load'!B69</f>
        <v>137.35205974297159</v>
      </c>
      <c r="K18" s="139">
        <f>AMPTS_data!K18/'Reactor load'!B69</f>
        <v>124.80562353240575</v>
      </c>
      <c r="L18" s="139">
        <f>AMPTS_data!L18/'Reactor load'!B69</f>
        <v>130.25288481122573</v>
      </c>
      <c r="M18" s="139">
        <f>AMPTS_data!M18/'Reactor load'!B69</f>
        <v>126.22951229459031</v>
      </c>
      <c r="N18" s="139">
        <f>AMPTS_data!N18/'Reactor load'!B69</f>
        <v>117.79765855695641</v>
      </c>
      <c r="O18" s="139">
        <f>AMPTS_data!O18/'Reactor load'!B69</f>
        <v>122.47470242705022</v>
      </c>
      <c r="P18" s="148"/>
      <c r="Q18" s="140">
        <f>B18*(AG18/100)</f>
        <v>12.759748993699558</v>
      </c>
      <c r="R18" s="140">
        <f t="shared" si="1"/>
        <v>10.787665682721173</v>
      </c>
      <c r="S18" s="140">
        <f t="shared" ref="S18" si="41">C18*(AH18/100)</f>
        <v>10.121264178986616</v>
      </c>
      <c r="T18" s="140">
        <f t="shared" ref="T18" si="42">D18*(AI18/100)</f>
        <v>11.454067186455728</v>
      </c>
      <c r="U18" s="140">
        <f t="shared" ref="U18" si="43">E18*(AJ18/100)</f>
        <v>19.027344453555731</v>
      </c>
      <c r="V18" s="140">
        <f t="shared" ref="V18" si="44">F18*(AK18/100)</f>
        <v>22.831554646869989</v>
      </c>
      <c r="W18" s="140">
        <f t="shared" ref="W18" si="45">G18*(AL18/100)</f>
        <v>88.422671242055259</v>
      </c>
      <c r="X18" s="140">
        <f t="shared" ref="X18" si="46">H18*(AM18/100)</f>
        <v>84.260396096419839</v>
      </c>
      <c r="Y18" s="140">
        <f t="shared" ref="Y18" si="47">I18*(AN18/100)</f>
        <v>97.610488299134119</v>
      </c>
      <c r="Z18" s="140">
        <f t="shared" ref="Z18" si="48">J18*(AO18/100)</f>
        <v>93.262048565477713</v>
      </c>
      <c r="AA18" s="140">
        <f t="shared" ref="AA18" si="49">K18*(AP18/100)</f>
        <v>77.753903460688775</v>
      </c>
      <c r="AB18" s="140">
        <f t="shared" ref="AB18" si="50">L18*(AQ18/100)</f>
        <v>86.487915514653892</v>
      </c>
      <c r="AC18" s="140">
        <f t="shared" ref="AC18" si="51">M18*(AR18/100)</f>
        <v>86.214756897205177</v>
      </c>
      <c r="AD18" s="140">
        <f t="shared" ref="AD18" si="52">N18*(AS18/100)</f>
        <v>82.576158648426443</v>
      </c>
      <c r="AE18" s="140">
        <f t="shared" ref="AE18" si="53">O18*(AT18/100)</f>
        <v>86.834564020778615</v>
      </c>
      <c r="AF18" s="140"/>
      <c r="AG18" s="19">
        <v>64.599999999999994</v>
      </c>
      <c r="AH18" s="30">
        <v>43.6</v>
      </c>
      <c r="AI18" s="31">
        <v>41.9</v>
      </c>
      <c r="AJ18" s="31">
        <v>44.9</v>
      </c>
      <c r="AK18" s="31">
        <v>45.6</v>
      </c>
      <c r="AL18" s="31">
        <v>63.8</v>
      </c>
      <c r="AM18" s="31">
        <v>61.8</v>
      </c>
      <c r="AN18" s="31">
        <v>62.9</v>
      </c>
      <c r="AO18" s="31">
        <v>67.900000000000006</v>
      </c>
      <c r="AP18" s="31">
        <v>62.3</v>
      </c>
      <c r="AQ18" s="31">
        <v>66.400000000000006</v>
      </c>
      <c r="AR18" s="31">
        <v>68.3</v>
      </c>
      <c r="AS18" s="31">
        <v>70.099999999999994</v>
      </c>
      <c r="AT18" s="31">
        <v>70.900000000000006</v>
      </c>
    </row>
    <row r="19" spans="1:46" x14ac:dyDescent="0.3">
      <c r="A19" s="78">
        <v>11</v>
      </c>
      <c r="B19" s="137">
        <f>AMPTS_data!B19/'Reactor load'!$G$40</f>
        <v>19.960226542916452</v>
      </c>
      <c r="C19" s="138">
        <f>AMPTS_data!C19/'Reactor load'!$G$41</f>
        <v>23.422201783537446</v>
      </c>
      <c r="D19" s="138">
        <f>AMPTS_data!D19/'Reactor load'!$G$41</f>
        <v>27.57369906378419</v>
      </c>
      <c r="E19" s="139">
        <f>AMPTS_data!E19/'Reactor load'!B70</f>
        <v>44.388845397640047</v>
      </c>
      <c r="F19" s="139">
        <f>AMPTS_data!F19/'Reactor load'!B70</f>
        <v>51.624835263830683</v>
      </c>
      <c r="G19" s="139">
        <f>AMPTS_data!G19/'Reactor load'!B70</f>
        <v>156.28319289429385</v>
      </c>
      <c r="H19" s="139">
        <f>AMPTS_data!H19/'Reactor load'!B70</f>
        <v>156.81018375289599</v>
      </c>
      <c r="I19" s="139">
        <f>AMPTS_data!I19/'Reactor load'!B70</f>
        <v>172.55403565363432</v>
      </c>
      <c r="J19" s="139">
        <f>AMPTS_data!J19/'Reactor load'!B70</f>
        <v>151.28691417716223</v>
      </c>
      <c r="K19" s="139">
        <f>AMPTS_data!K19/'Reactor load'!B70</f>
        <v>133.17160341271438</v>
      </c>
      <c r="L19" s="139">
        <f>AMPTS_data!L19/'Reactor load'!B70</f>
        <v>142.69797662590653</v>
      </c>
      <c r="M19" s="139">
        <f>AMPTS_data!M19/'Reactor load'!B70</f>
        <v>141.08153351154041</v>
      </c>
      <c r="N19" s="139">
        <f>AMPTS_data!N19/'Reactor load'!B70</f>
        <v>125.02351398355856</v>
      </c>
      <c r="O19" s="139">
        <f>AMPTS_data!O19/'Reactor load'!B70</f>
        <v>133.69352705152227</v>
      </c>
      <c r="P19" s="148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37"/>
      <c r="AF19" s="137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</row>
    <row r="20" spans="1:46" x14ac:dyDescent="0.3">
      <c r="A20" s="78">
        <v>12</v>
      </c>
      <c r="B20" s="137">
        <f>AMPTS_data!B20/'Reactor load'!$G$40</f>
        <v>20.168519659053402</v>
      </c>
      <c r="C20" s="138">
        <f>AMPTS_data!C20/'Reactor load'!$G$41</f>
        <v>23.630494899674389</v>
      </c>
      <c r="D20" s="138">
        <f>AMPTS_data!D20/'Reactor load'!$G$41</f>
        <v>28.873735409328585</v>
      </c>
      <c r="E20" s="139">
        <f>AMPTS_data!E20/'Reactor load'!B71</f>
        <v>48.136446781523119</v>
      </c>
      <c r="F20" s="139">
        <f>AMPTS_data!F20/'Reactor load'!B71</f>
        <v>52.398355933765046</v>
      </c>
      <c r="G20" s="139">
        <f>AMPTS_data!G20/'Reactor load'!B71</f>
        <v>143.11613646005742</v>
      </c>
      <c r="H20" s="139">
        <f>AMPTS_data!H20/'Reactor load'!B71</f>
        <v>148.27951255369271</v>
      </c>
      <c r="I20" s="139">
        <f>AMPTS_data!I20/'Reactor load'!B71</f>
        <v>163.3495855582425</v>
      </c>
      <c r="J20" s="139">
        <f>AMPTS_data!J20/'Reactor load'!B71</f>
        <v>144.69724339915049</v>
      </c>
      <c r="K20" s="139">
        <f>AMPTS_data!K20/'Reactor load'!B71</f>
        <v>130.87789677925642</v>
      </c>
      <c r="L20" s="139">
        <f>AMPTS_data!L20/'Reactor load'!B71</f>
        <v>135.39939065284199</v>
      </c>
      <c r="M20" s="139">
        <f>AMPTS_data!M20/'Reactor load'!B71</f>
        <v>131.68024955431858</v>
      </c>
      <c r="N20" s="139">
        <f>AMPTS_data!N20/'Reactor load'!B71</f>
        <v>122.84492958422237</v>
      </c>
      <c r="O20" s="139">
        <f>AMPTS_data!O20/'Reactor load'!B71</f>
        <v>127.86199428946395</v>
      </c>
      <c r="P20" s="148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37"/>
      <c r="AF20" s="137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</row>
    <row r="21" spans="1:46" x14ac:dyDescent="0.3">
      <c r="A21" s="78">
        <v>13</v>
      </c>
      <c r="B21" s="137">
        <f>AMPTS_data!B21/'Reactor load'!$G$40</f>
        <v>20.434272945159162</v>
      </c>
      <c r="C21" s="138">
        <f>AMPTS_data!C21/'Reactor load'!$G$41</f>
        <v>23.896248185780149</v>
      </c>
      <c r="D21" s="138">
        <f>AMPTS_data!D21/'Reactor load'!$G$41</f>
        <v>29.139488695434345</v>
      </c>
      <c r="E21" s="139">
        <f>AMPTS_data!E21/'Reactor load'!B72</f>
        <v>49.991297608578577</v>
      </c>
      <c r="F21" s="139">
        <f>AMPTS_data!F21/'Reactor load'!B72</f>
        <v>56.811296196606904</v>
      </c>
      <c r="G21" s="139">
        <f>AMPTS_data!G21/'Reactor load'!B72</f>
        <v>158.33724057520715</v>
      </c>
      <c r="H21" s="139">
        <f>AMPTS_data!H21/'Reactor load'!B72</f>
        <v>159.63988390413161</v>
      </c>
      <c r="I21" s="139">
        <f>AMPTS_data!I21/'Reactor load'!B72</f>
        <v>163.79323944562981</v>
      </c>
      <c r="J21" s="139">
        <f>AMPTS_data!J21/'Reactor load'!B72</f>
        <v>163.99146777829222</v>
      </c>
      <c r="K21" s="139">
        <f>AMPTS_data!K21/'Reactor load'!B72</f>
        <v>140.69019924604598</v>
      </c>
      <c r="L21" s="139">
        <f>AMPTS_data!L21/'Reactor load'!B72</f>
        <v>135.72505148507307</v>
      </c>
      <c r="M21" s="139">
        <f>AMPTS_data!M21/'Reactor load'!B72</f>
        <v>131.88319760918725</v>
      </c>
      <c r="N21" s="139">
        <f>AMPTS_data!N21/'Reactor load'!B72</f>
        <v>124.4637943009654</v>
      </c>
      <c r="O21" s="139">
        <f>AMPTS_data!O21/'Reactor load'!B72</f>
        <v>128.18765512169506</v>
      </c>
      <c r="P21" s="148"/>
      <c r="Q21" s="140">
        <f>B21*(AG21/100)</f>
        <v>10.830164660934356</v>
      </c>
      <c r="R21" s="140">
        <f t="shared" si="1"/>
        <v>12.688347549992065</v>
      </c>
      <c r="S21" s="140">
        <f t="shared" ref="S21" si="54">C21*(AH21/100)</f>
        <v>11.04006666183043</v>
      </c>
      <c r="T21" s="140">
        <f t="shared" ref="T21" si="55">D21*(AI21/100)</f>
        <v>14.336628438153699</v>
      </c>
      <c r="U21" s="140">
        <f t="shared" ref="U21" si="56">E21*(AJ21/100)</f>
        <v>22.246127435817467</v>
      </c>
      <c r="V21" s="140">
        <f t="shared" ref="V21" si="57">F21*(AK21/100)</f>
        <v>25.792328473259531</v>
      </c>
      <c r="W21" s="140">
        <f t="shared" ref="W21" si="58">G21*(AL21/100)</f>
        <v>68.401687928489494</v>
      </c>
      <c r="X21" s="140">
        <f t="shared" ref="X21" si="59">H21*(AM21/100)</f>
        <v>70.560828685626177</v>
      </c>
      <c r="Y21" s="140">
        <f t="shared" ref="Y21" si="60">I21*(AN21/100)</f>
        <v>61.422464792111178</v>
      </c>
      <c r="Z21" s="140">
        <f t="shared" ref="Z21" si="61">J21*(AO21/100)</f>
        <v>72.976203161340038</v>
      </c>
      <c r="AA21" s="140">
        <f t="shared" ref="AA21" si="62">K21*(AP21/100)</f>
        <v>67.953366235840207</v>
      </c>
      <c r="AB21" s="140">
        <f t="shared" ref="AB21" si="63">L21*(AQ21/100)</f>
        <v>63.112148940558981</v>
      </c>
      <c r="AC21" s="140">
        <f t="shared" ref="AC21" si="64">M21*(AR21/100)</f>
        <v>56.182242181513764</v>
      </c>
      <c r="AD21" s="140">
        <f t="shared" ref="AD21" si="65">N21*(AS21/100)</f>
        <v>58.995838498657598</v>
      </c>
      <c r="AE21" s="140">
        <f t="shared" ref="AE21" si="66">O21*(AT21/100)</f>
        <v>62.299200389143799</v>
      </c>
      <c r="AF21" s="140"/>
      <c r="AG21" s="19">
        <v>53</v>
      </c>
      <c r="AH21" s="19">
        <v>46.2</v>
      </c>
      <c r="AI21" s="19">
        <v>49.2</v>
      </c>
      <c r="AJ21" s="19">
        <v>44.5</v>
      </c>
      <c r="AK21" s="19">
        <v>45.4</v>
      </c>
      <c r="AL21" s="19">
        <v>43.2</v>
      </c>
      <c r="AM21" s="19">
        <v>44.2</v>
      </c>
      <c r="AN21" s="19">
        <v>37.5</v>
      </c>
      <c r="AO21" s="19">
        <v>44.5</v>
      </c>
      <c r="AP21" s="19">
        <v>48.3</v>
      </c>
      <c r="AQ21" s="19">
        <v>46.5</v>
      </c>
      <c r="AR21" s="19">
        <v>42.6</v>
      </c>
      <c r="AS21" s="19">
        <v>47.4</v>
      </c>
      <c r="AT21" s="19">
        <v>48.6</v>
      </c>
    </row>
    <row r="22" spans="1:46" x14ac:dyDescent="0.3">
      <c r="A22" s="78">
        <v>14</v>
      </c>
      <c r="B22" s="137">
        <f>AMPTS_data!B22/'Reactor load'!$G$40</f>
        <v>20.700026231264921</v>
      </c>
      <c r="C22" s="138">
        <f>AMPTS_data!C22/'Reactor load'!$G$41</f>
        <v>24.162001471885912</v>
      </c>
      <c r="D22" s="138">
        <f>AMPTS_data!D22/'Reactor load'!$G$41</f>
        <v>29.405241981540104</v>
      </c>
      <c r="E22" s="139">
        <f>AMPTS_data!E22/'Reactor load'!B73</f>
        <v>55.291545646195054</v>
      </c>
      <c r="F22" s="139">
        <f>AMPTS_data!F22/'Reactor load'!B73</f>
        <v>62.328651455710784</v>
      </c>
      <c r="G22" s="139">
        <f>AMPTS_data!G22/'Reactor load'!B73</f>
        <v>159.49357251573792</v>
      </c>
      <c r="H22" s="139">
        <f>AMPTS_data!H22/'Reactor load'!B73</f>
        <v>163.23631222529255</v>
      </c>
      <c r="I22" s="139">
        <f>AMPTS_data!I22/'Reactor load'!B73</f>
        <v>165.19971666309169</v>
      </c>
      <c r="J22" s="139">
        <f>AMPTS_data!J22/'Reactor load'!B73</f>
        <v>168.87638026175887</v>
      </c>
      <c r="K22" s="139">
        <f>AMPTS_data!K22/'Reactor load'!B73</f>
        <v>144.06480062351326</v>
      </c>
      <c r="L22" s="139">
        <f>AMPTS_data!L22/'Reactor load'!B73</f>
        <v>143.70138201363216</v>
      </c>
      <c r="M22" s="139">
        <f>AMPTS_data!M22/'Reactor load'!B73</f>
        <v>136.77754953706639</v>
      </c>
      <c r="N22" s="139">
        <f>AMPTS_data!N22/'Reactor load'!B73</f>
        <v>128.85785567498226</v>
      </c>
      <c r="O22" s="139">
        <f>AMPTS_data!O22/'Reactor load'!B73</f>
        <v>137.4383106459411</v>
      </c>
      <c r="P22" s="148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37"/>
      <c r="AF22" s="137"/>
    </row>
    <row r="23" spans="1:46" x14ac:dyDescent="0.3">
      <c r="A23" s="78">
        <v>15</v>
      </c>
      <c r="B23" s="137">
        <f>AMPTS_data!B23/'Reactor load'!$G$40</f>
        <v>21.030422208585598</v>
      </c>
      <c r="C23" s="138">
        <f>AMPTS_data!C23/'Reactor load'!$G$41</f>
        <v>24.485214927960484</v>
      </c>
      <c r="D23" s="138">
        <f>AMPTS_data!D23/'Reactor load'!$G$41</f>
        <v>29.728455437614681</v>
      </c>
      <c r="E23" s="139">
        <f>AMPTS_data!E23/'Reactor load'!B74</f>
        <v>52.953338583179807</v>
      </c>
      <c r="F23" s="139">
        <f>AMPTS_data!F23/'Reactor load'!B74</f>
        <v>58.668712686660882</v>
      </c>
      <c r="G23" s="139">
        <f>AMPTS_data!G23/'Reactor load'!B74</f>
        <v>151.37349402975545</v>
      </c>
      <c r="H23" s="139">
        <f>AMPTS_data!H23/'Reactor load'!B74</f>
        <v>153.09605654935174</v>
      </c>
      <c r="I23" s="139">
        <f>AMPTS_data!I23/'Reactor load'!B74</f>
        <v>157.59680323516878</v>
      </c>
      <c r="J23" s="139">
        <f>AMPTS_data!J23/'Reactor load'!B74</f>
        <v>161.1921003914544</v>
      </c>
      <c r="K23" s="139">
        <f>AMPTS_data!K23/'Reactor load'!B74</f>
        <v>141.77572901672269</v>
      </c>
      <c r="L23" s="139">
        <f>AMPTS_data!L23/'Reactor load'!B74</f>
        <v>139.15655062154164</v>
      </c>
      <c r="M23" s="139">
        <f>AMPTS_data!M23/'Reactor load'!B74</f>
        <v>128.15865145796522</v>
      </c>
      <c r="N23" s="139">
        <f>AMPTS_data!N23/'Reactor load'!B74</f>
        <v>126.99260913700772</v>
      </c>
      <c r="O23" s="139">
        <f>AMPTS_data!O23/'Reactor load'!B74</f>
        <v>137.17339531051923</v>
      </c>
      <c r="P23" s="148"/>
      <c r="Q23" s="140">
        <f>B23*(AG23/100)</f>
        <v>9.6950246381579621</v>
      </c>
      <c r="R23" s="140">
        <f t="shared" si="1"/>
        <v>13.00076926789437</v>
      </c>
      <c r="S23" s="140">
        <f t="shared" ref="S23" si="67">C23*(AH23/100)</f>
        <v>11.434595371357547</v>
      </c>
      <c r="T23" s="140">
        <f t="shared" ref="T23" si="68">D23*(AI23/100)</f>
        <v>14.566943164431194</v>
      </c>
      <c r="U23" s="140">
        <f t="shared" ref="U23" si="69">E23*(AJ23/100)</f>
        <v>24.305582409679531</v>
      </c>
      <c r="V23" s="140">
        <f t="shared" ref="V23" si="70">F23*(AK23/100)</f>
        <v>27.104945261237329</v>
      </c>
      <c r="W23" s="140">
        <f t="shared" ref="W23" si="71">G23*(AL23/100)</f>
        <v>84.466409668603532</v>
      </c>
      <c r="X23" s="140">
        <f t="shared" ref="X23" si="72">H23*(AM23/100)</f>
        <v>87.724040402778542</v>
      </c>
      <c r="Y23" s="140">
        <f t="shared" ref="Y23" si="73">I23*(AN23/100)</f>
        <v>80.689563256406416</v>
      </c>
      <c r="Z23" s="140">
        <f t="shared" ref="Z23" si="74">J23*(AO23/100)</f>
        <v>91.395920921954655</v>
      </c>
      <c r="AA23" s="140">
        <f t="shared" ref="AA23" si="75">K23*(AP23/100)</f>
        <v>74.148706275745965</v>
      </c>
      <c r="AB23" s="140">
        <f t="shared" ref="AB23" si="76">L23*(AQ23/100)</f>
        <v>67.769240152690784</v>
      </c>
      <c r="AC23" s="140">
        <f t="shared" ref="AC23" si="77">M23*(AR23/100)</f>
        <v>69.077513135843262</v>
      </c>
      <c r="AD23" s="140">
        <f t="shared" ref="AD23" si="78">N23*(AS23/100)</f>
        <v>62.607356304544801</v>
      </c>
      <c r="AE23" s="140">
        <f t="shared" ref="AE23" si="79">O23*(AT23/100)</f>
        <v>72.0160325380226</v>
      </c>
      <c r="AF23" s="140"/>
      <c r="AG23">
        <v>46.1</v>
      </c>
      <c r="AH23">
        <v>46.7</v>
      </c>
      <c r="AI23">
        <v>49</v>
      </c>
      <c r="AJ23">
        <v>45.9</v>
      </c>
      <c r="AK23">
        <v>46.2</v>
      </c>
      <c r="AL23">
        <v>55.8</v>
      </c>
      <c r="AM23">
        <v>57.3</v>
      </c>
      <c r="AN23">
        <v>51.2</v>
      </c>
      <c r="AO23">
        <v>56.7</v>
      </c>
      <c r="AP23">
        <v>52.3</v>
      </c>
      <c r="AQ23">
        <v>48.7</v>
      </c>
      <c r="AR23">
        <v>53.9</v>
      </c>
      <c r="AS23">
        <v>49.3</v>
      </c>
      <c r="AT23">
        <v>52.5</v>
      </c>
    </row>
    <row r="24" spans="1:46" x14ac:dyDescent="0.3">
      <c r="A24" s="78">
        <v>16</v>
      </c>
      <c r="B24" s="137">
        <f>AMPTS_data!B24/'Reactor load'!$G$40</f>
        <v>21.353635664660171</v>
      </c>
      <c r="C24" s="138">
        <f>AMPTS_data!C24/'Reactor load'!$G$41</f>
        <v>24.808428384035057</v>
      </c>
      <c r="D24" s="138">
        <f>AMPTS_data!D24/'Reactor load'!$G$41</f>
        <v>30.051668893689254</v>
      </c>
      <c r="E24" s="139">
        <f>AMPTS_data!E24/'Reactor load'!B75</f>
        <v>55.599017940200795</v>
      </c>
      <c r="F24" s="139">
        <f>AMPTS_data!F24/'Reactor load'!B75</f>
        <v>60.373607898363893</v>
      </c>
      <c r="G24" s="139">
        <f>AMPTS_data!G24/'Reactor load'!B75</f>
        <v>172.97619475628247</v>
      </c>
      <c r="H24" s="139">
        <f>AMPTS_data!H24/'Reactor load'!B75</f>
        <v>175.39219911069063</v>
      </c>
      <c r="I24" s="139">
        <f>AMPTS_data!I24/'Reactor load'!B75</f>
        <v>179.99894964386743</v>
      </c>
      <c r="J24" s="139">
        <f>AMPTS_data!J24/'Reactor load'!B75</f>
        <v>170.38793414991468</v>
      </c>
      <c r="K24" s="139">
        <f>AMPTS_data!K24/'Reactor load'!B75</f>
        <v>164.47380283263405</v>
      </c>
      <c r="L24" s="139">
        <f>AMPTS_data!L24/'Reactor load'!B75</f>
        <v>159.7124633553909</v>
      </c>
      <c r="M24" s="139">
        <f>AMPTS_data!M24/'Reactor load'!B75</f>
        <v>142.98152278044012</v>
      </c>
      <c r="N24" s="139">
        <f>AMPTS_data!N24/'Reactor load'!B75</f>
        <v>139.06379725510186</v>
      </c>
      <c r="O24" s="139">
        <f>AMPTS_data!O24/'Reactor load'!B75</f>
        <v>144.64666654938321</v>
      </c>
      <c r="P24" s="148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37"/>
      <c r="AF24" s="137"/>
    </row>
    <row r="25" spans="1:46" x14ac:dyDescent="0.3">
      <c r="A25" s="78">
        <v>17</v>
      </c>
      <c r="B25" s="137">
        <f>AMPTS_data!B25/'Reactor load'!$G$40</f>
        <v>21.554746259551017</v>
      </c>
      <c r="C25" s="138">
        <f>AMPTS_data!C25/'Reactor load'!$G$41</f>
        <v>25.009538978925903</v>
      </c>
      <c r="D25" s="138">
        <f>AMPTS_data!D25/'Reactor load'!$G$41</f>
        <v>30.252779488580099</v>
      </c>
      <c r="E25" s="139">
        <f>AMPTS_data!E25/'Reactor load'!B76</f>
        <v>58.550605422527134</v>
      </c>
      <c r="F25" s="139">
        <f>AMPTS_data!F25/'Reactor load'!B76</f>
        <v>62.286023646123532</v>
      </c>
      <c r="G25" s="139">
        <f>AMPTS_data!G25/'Reactor load'!B76</f>
        <v>162.79367664902401</v>
      </c>
      <c r="H25" s="139">
        <f>AMPTS_data!H25/'Reactor load'!B76</f>
        <v>164.99342293625301</v>
      </c>
      <c r="I25" s="139">
        <f>AMPTS_data!I25/'Reactor load'!B76</f>
        <v>169.39706597540388</v>
      </c>
      <c r="J25" s="139">
        <f>AMPTS_data!J25/'Reactor load'!B76</f>
        <v>186.70450374473384</v>
      </c>
      <c r="K25" s="139">
        <f>AMPTS_data!K25/'Reactor load'!B76</f>
        <v>176.16232342480623</v>
      </c>
      <c r="L25" s="139">
        <f>AMPTS_data!L25/'Reactor load'!B76</f>
        <v>171.32288159290246</v>
      </c>
      <c r="M25" s="139">
        <f>AMPTS_data!M25/'Reactor load'!B76</f>
        <v>140.29815801358791</v>
      </c>
      <c r="N25" s="139">
        <f>AMPTS_data!N25/'Reactor load'!B76</f>
        <v>131.21694126555576</v>
      </c>
      <c r="O25" s="139">
        <f>AMPTS_data!O25/'Reactor load'!B76</f>
        <v>138.77493747129915</v>
      </c>
      <c r="P25" s="148"/>
      <c r="Q25" s="140">
        <f>B25*(AG25/100)</f>
        <v>9.7858548018361606</v>
      </c>
      <c r="R25" s="140">
        <f t="shared" si="1"/>
        <v>13.143151977816466</v>
      </c>
      <c r="S25" s="140">
        <f t="shared" ref="S25" si="80">C25*(AH25/100)</f>
        <v>11.704464242137322</v>
      </c>
      <c r="T25" s="140">
        <f t="shared" ref="T25" si="81">D25*(AI25/100)</f>
        <v>14.58183971349561</v>
      </c>
      <c r="U25" s="140">
        <f t="shared" ref="U25" si="82">E25*(AJ25/100)</f>
        <v>26.874727888939951</v>
      </c>
      <c r="V25" s="140">
        <f t="shared" ref="V25" si="83">F25*(AK25/100)</f>
        <v>28.090996664401715</v>
      </c>
      <c r="W25" s="140">
        <f t="shared" ref="W25" si="84">G25*(AL25/100)</f>
        <v>101.74604790564001</v>
      </c>
      <c r="X25" s="140">
        <f t="shared" ref="X25" si="85">H25*(AM25/100)</f>
        <v>114.83542236363209</v>
      </c>
      <c r="Y25" s="140">
        <f t="shared" ref="Y25" si="86">I25*(AN25/100)</f>
        <v>98.419695331709647</v>
      </c>
      <c r="Z25" s="140">
        <f t="shared" ref="Z25" si="87">J25*(AO25/100)</f>
        <v>110.52906621688246</v>
      </c>
      <c r="AA25" s="140">
        <f t="shared" ref="AA25" si="88">K25*(AP25/100)</f>
        <v>96.88927788364343</v>
      </c>
      <c r="AB25" s="140">
        <f t="shared" ref="AB25" si="89">L25*(AQ25/100)</f>
        <v>94.570230639282173</v>
      </c>
      <c r="AC25" s="140">
        <f t="shared" ref="AC25" si="90">M25*(AR25/100)</f>
        <v>81.092335331853803</v>
      </c>
      <c r="AD25" s="140">
        <f t="shared" ref="AD25" si="91">N25*(AS25/100)</f>
        <v>74.268788756304573</v>
      </c>
      <c r="AE25" s="140">
        <f t="shared" ref="AE25" si="92">O25*(AT25/100)</f>
        <v>80.6282386708248</v>
      </c>
      <c r="AF25" s="140"/>
      <c r="AG25" s="19">
        <v>45.4</v>
      </c>
      <c r="AH25" s="19">
        <v>46.8</v>
      </c>
      <c r="AI25" s="19">
        <v>48.2</v>
      </c>
      <c r="AJ25" s="19">
        <v>45.9</v>
      </c>
      <c r="AK25" s="19">
        <v>45.1</v>
      </c>
      <c r="AL25" s="19">
        <v>62.5</v>
      </c>
      <c r="AM25" s="19">
        <v>69.599999999999994</v>
      </c>
      <c r="AN25" s="19">
        <v>58.1</v>
      </c>
      <c r="AO25" s="19">
        <v>59.2</v>
      </c>
      <c r="AP25" s="19">
        <v>55</v>
      </c>
      <c r="AQ25" s="19">
        <v>55.2</v>
      </c>
      <c r="AR25" s="19">
        <v>57.8</v>
      </c>
      <c r="AS25" s="19">
        <v>56.6</v>
      </c>
      <c r="AT25" s="19">
        <v>58.1</v>
      </c>
    </row>
    <row r="26" spans="1:46" x14ac:dyDescent="0.3">
      <c r="A26" s="78">
        <v>18</v>
      </c>
      <c r="B26" s="137">
        <f>AMPTS_data!B26/'Reactor load'!$G$40</f>
        <v>21.755856854441863</v>
      </c>
      <c r="C26" s="138">
        <f>AMPTS_data!C26/'Reactor load'!$G$41</f>
        <v>25.210649573816752</v>
      </c>
      <c r="D26" s="138">
        <f>AMPTS_data!D26/'Reactor load'!$G$41</f>
        <v>30.453890083470945</v>
      </c>
      <c r="E26" s="139">
        <f>AMPTS_data!E26/'Reactor load'!B77</f>
        <v>66.411585550851115</v>
      </c>
      <c r="F26" s="139">
        <f>AMPTS_data!F26/'Reactor load'!B77</f>
        <v>63.697181641704397</v>
      </c>
      <c r="G26" s="139">
        <f>AMPTS_data!G26/'Reactor load'!B77</f>
        <v>167.17656736471045</v>
      </c>
      <c r="H26" s="139">
        <f>AMPTS_data!H26/'Reactor load'!B77</f>
        <v>169.26425110523155</v>
      </c>
      <c r="I26" s="139">
        <f>AMPTS_data!I26/'Reactor load'!B77</f>
        <v>169.51327898680464</v>
      </c>
      <c r="J26" s="139">
        <f>AMPTS_data!J26/'Reactor load'!B77</f>
        <v>193.71048814632354</v>
      </c>
      <c r="K26" s="139">
        <f>AMPTS_data!K26/'Reactor load'!B77</f>
        <v>190.78856100253259</v>
      </c>
      <c r="L26" s="139">
        <f>AMPTS_data!L26/'Reactor load'!B77</f>
        <v>193.91386091627493</v>
      </c>
      <c r="M26" s="139">
        <f>AMPTS_data!M26/'Reactor load'!B77</f>
        <v>155.71298388296239</v>
      </c>
      <c r="N26" s="139">
        <f>AMPTS_data!N26/'Reactor load'!B77</f>
        <v>159.44425164186589</v>
      </c>
      <c r="O26" s="139">
        <f>AMPTS_data!O26/'Reactor load'!B77</f>
        <v>154.69196956851269</v>
      </c>
      <c r="P26" s="148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37"/>
      <c r="AF26" s="137"/>
    </row>
    <row r="27" spans="1:46" x14ac:dyDescent="0.3">
      <c r="A27" s="78">
        <v>19</v>
      </c>
      <c r="B27" s="137">
        <f>AMPTS_data!B27/'Reactor load'!$G$40</f>
        <v>21.97133249182491</v>
      </c>
      <c r="C27" s="138">
        <f>AMPTS_data!C27/'Reactor load'!$G$41</f>
        <v>25.4261252111998</v>
      </c>
      <c r="D27" s="138">
        <f>AMPTS_data!D27/'Reactor load'!$G$41</f>
        <v>30.662183199607892</v>
      </c>
      <c r="E27" s="139">
        <f>AMPTS_data!E27/'Reactor load'!B78</f>
        <v>62.771347137052771</v>
      </c>
      <c r="F27" s="139">
        <f>AMPTS_data!F27/'Reactor load'!B78</f>
        <v>62.387735761433461</v>
      </c>
      <c r="G27" s="139">
        <f>AMPTS_data!G27/'Reactor load'!B78</f>
        <v>159.99725884758638</v>
      </c>
      <c r="H27" s="139">
        <f>AMPTS_data!H27/'Reactor load'!B78</f>
        <v>159.74673713289621</v>
      </c>
      <c r="I27" s="139">
        <f>AMPTS_data!I27/'Reactor load'!B78</f>
        <v>159.9776868386262</v>
      </c>
      <c r="J27" s="139">
        <f>AMPTS_data!J27/'Reactor load'!B78</f>
        <v>183.64024567147004</v>
      </c>
      <c r="K27" s="139">
        <f>AMPTS_data!K27/'Reactor load'!B78</f>
        <v>178.6180681722908</v>
      </c>
      <c r="L27" s="139">
        <f>AMPTS_data!L27/'Reactor load'!B78</f>
        <v>186.74045189076077</v>
      </c>
      <c r="M27" s="139">
        <f>AMPTS_data!M27/'Reactor load'!B78</f>
        <v>146.99753049624238</v>
      </c>
      <c r="N27" s="139">
        <f>AMPTS_data!N27/'Reactor load'!B78</f>
        <v>154.5327539459073</v>
      </c>
      <c r="O27" s="139">
        <f>AMPTS_data!O27/'Reactor load'!B78</f>
        <v>149.63583730407311</v>
      </c>
      <c r="P27" s="148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37"/>
      <c r="AF27" s="137"/>
    </row>
    <row r="28" spans="1:46" x14ac:dyDescent="0.3">
      <c r="A28" s="78">
        <v>20</v>
      </c>
      <c r="B28" s="137">
        <f>AMPTS_data!B28/'Reactor load'!$G$40</f>
        <v>22.26581586291508</v>
      </c>
      <c r="C28" s="138">
        <f>AMPTS_data!C28/'Reactor load'!$G$41</f>
        <v>25.720608582289969</v>
      </c>
      <c r="D28" s="138">
        <f>AMPTS_data!D28/'Reactor load'!$G$41</f>
        <v>30.963849091944166</v>
      </c>
      <c r="E28" s="139">
        <f>AMPTS_data!E28/'Reactor load'!B79</f>
        <v>62.912265601565984</v>
      </c>
      <c r="F28" s="139">
        <f>AMPTS_data!F28/'Reactor load'!B79</f>
        <v>63.241075352096814</v>
      </c>
      <c r="G28" s="139">
        <f>AMPTS_data!G28/'Reactor load'!B79</f>
        <v>160.29083898198891</v>
      </c>
      <c r="H28" s="139">
        <f>AMPTS_data!H28/'Reactor load'!B79</f>
        <v>159.86416918665722</v>
      </c>
      <c r="I28" s="139">
        <f>AMPTS_data!I28/'Reactor load'!B79</f>
        <v>160.19689333898009</v>
      </c>
      <c r="J28" s="139">
        <f>AMPTS_data!J28/'Reactor load'!B79</f>
        <v>185.56613135315067</v>
      </c>
      <c r="K28" s="139">
        <f>AMPTS_data!K28/'Reactor load'!B79</f>
        <v>180.23471611240069</v>
      </c>
      <c r="L28" s="139">
        <f>AMPTS_data!L28/'Reactor load'!B79</f>
        <v>189.3317858770871</v>
      </c>
      <c r="M28" s="139">
        <f>AMPTS_data!M28/'Reactor load'!B79</f>
        <v>155.06119818783185</v>
      </c>
      <c r="N28" s="139">
        <f>AMPTS_data!N28/'Reactor load'!B79</f>
        <v>156.0437130376323</v>
      </c>
      <c r="O28" s="139">
        <f>AMPTS_data!O28/'Reactor load'!B79</f>
        <v>155.11599981292031</v>
      </c>
      <c r="P28" s="148"/>
      <c r="Q28" s="140">
        <f>B28*(AG28/100)</f>
        <v>7.9488962630606848</v>
      </c>
      <c r="R28" s="140">
        <f t="shared" si="1"/>
        <v>12.207883565015965</v>
      </c>
      <c r="S28" s="140">
        <f t="shared" ref="S28" si="93">C28*(AH28/100)</f>
        <v>11.008420473220106</v>
      </c>
      <c r="T28" s="140">
        <f t="shared" ref="T28" si="94">D28*(AI28/100)</f>
        <v>13.407346656811823</v>
      </c>
      <c r="U28" s="140">
        <f t="shared" ref="U28" si="95">E28*(AJ28/100)</f>
        <v>28.876729911118783</v>
      </c>
      <c r="V28" s="140">
        <f t="shared" ref="V28" si="96">F28*(AK28/100)</f>
        <v>28.837930360556147</v>
      </c>
      <c r="W28" s="140">
        <f t="shared" ref="W28" si="97">G28*(AL28/100)</f>
        <v>101.46410107559899</v>
      </c>
      <c r="X28" s="140">
        <f t="shared" ref="X28" si="98">H28*(AM28/100)</f>
        <v>99.275649064914134</v>
      </c>
      <c r="Y28" s="140">
        <f t="shared" ref="Y28" si="99">I28*(AN28/100)</f>
        <v>88.42868512311702</v>
      </c>
      <c r="Z28" s="140">
        <f t="shared" ref="Z28" si="100">J28*(AO28/100)</f>
        <v>93.710896333341083</v>
      </c>
      <c r="AA28" s="140">
        <f t="shared" ref="AA28" si="101">K28*(AP28/100)</f>
        <v>118.77467791807206</v>
      </c>
      <c r="AB28" s="140">
        <f t="shared" ref="AB28" si="102">L28*(AQ28/100)</f>
        <v>109.62310402283342</v>
      </c>
      <c r="AC28" s="140">
        <f t="shared" ref="AC28" si="103">M28*(AR28/100)</f>
        <v>81.717251444987383</v>
      </c>
      <c r="AD28" s="140">
        <f t="shared" ref="AD28" si="104">N28*(AS28/100)</f>
        <v>81.45481820564406</v>
      </c>
      <c r="AE28" s="140">
        <f t="shared" ref="AE28" si="105">O28*(AT28/100)</f>
        <v>82.521711900473605</v>
      </c>
      <c r="AF28" s="140"/>
      <c r="AG28" s="19">
        <v>35.700000000000003</v>
      </c>
      <c r="AH28" s="19">
        <v>42.8</v>
      </c>
      <c r="AI28" s="19">
        <v>43.3</v>
      </c>
      <c r="AJ28" s="19">
        <v>45.9</v>
      </c>
      <c r="AK28" s="19">
        <v>45.6</v>
      </c>
      <c r="AL28" s="19">
        <v>63.3</v>
      </c>
      <c r="AM28" s="19">
        <v>62.1</v>
      </c>
      <c r="AN28" s="19">
        <v>55.2</v>
      </c>
      <c r="AO28" s="19">
        <v>50.5</v>
      </c>
      <c r="AP28" s="19">
        <v>65.900000000000006</v>
      </c>
      <c r="AQ28" s="19">
        <v>57.9</v>
      </c>
      <c r="AR28" s="19">
        <v>52.7</v>
      </c>
      <c r="AS28" s="19">
        <v>52.2</v>
      </c>
      <c r="AT28" s="19">
        <v>53.2</v>
      </c>
    </row>
    <row r="29" spans="1:46" x14ac:dyDescent="0.3">
      <c r="A29" s="78">
        <v>21</v>
      </c>
      <c r="B29" s="137">
        <f>AMPTS_data!B29/'Reactor load'!$G$40</f>
        <v>22.553116712759145</v>
      </c>
      <c r="C29" s="138">
        <f>AMPTS_data!C29/'Reactor load'!$G$41</f>
        <v>26.007909432134035</v>
      </c>
      <c r="D29" s="138">
        <f>AMPTS_data!D29/'Reactor load'!$G$41</f>
        <v>31.243967420542127</v>
      </c>
      <c r="E29" s="139">
        <f>AMPTS_data!E29/'Reactor load'!B80</f>
        <v>63.076670476831403</v>
      </c>
      <c r="F29" s="139">
        <f>AMPTS_data!F29/'Reactor load'!B80</f>
        <v>63.409394629154271</v>
      </c>
      <c r="G29" s="139">
        <f>AMPTS_data!G29/'Reactor load'!B80</f>
        <v>178.21488478771133</v>
      </c>
      <c r="H29" s="139">
        <f>AMPTS_data!H29/'Reactor load'!B80</f>
        <v>179.60058302209123</v>
      </c>
      <c r="I29" s="139">
        <f>AMPTS_data!I29/'Reactor load'!B80</f>
        <v>172.66817744839955</v>
      </c>
      <c r="J29" s="139">
        <f>AMPTS_data!J29/'Reactor load'!B80</f>
        <v>227.25842484010181</v>
      </c>
      <c r="K29" s="139">
        <f>AMPTS_data!K29/'Reactor load'!B80</f>
        <v>218.04392302165445</v>
      </c>
      <c r="L29" s="139">
        <f>AMPTS_data!L29/'Reactor load'!B80</f>
        <v>225.24250791720445</v>
      </c>
      <c r="M29" s="139">
        <f>AMPTS_data!M29/'Reactor load'!B80</f>
        <v>167.15278532342401</v>
      </c>
      <c r="N29" s="139">
        <f>AMPTS_data!N29/'Reactor load'!B80</f>
        <v>174.80152642505792</v>
      </c>
      <c r="O29" s="139">
        <f>AMPTS_data!O29/'Reactor load'!B80</f>
        <v>160.60007672355957</v>
      </c>
      <c r="P29" s="148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37"/>
      <c r="AF29" s="137"/>
    </row>
    <row r="30" spans="1:46" x14ac:dyDescent="0.3">
      <c r="A30" s="78">
        <v>22</v>
      </c>
      <c r="B30" s="137">
        <f>AMPTS_data!B30/'Reactor load'!$G$40</f>
        <v>22.675219573942872</v>
      </c>
      <c r="C30" s="138">
        <f>AMPTS_data!C30/'Reactor load'!$G$41</f>
        <v>26.122829772071658</v>
      </c>
      <c r="D30" s="138">
        <f>AMPTS_data!D30/'Reactor load'!$G$41</f>
        <v>31.366070281725854</v>
      </c>
      <c r="E30" s="139">
        <f>AMPTS_data!E30/'Reactor load'!B81</f>
        <v>59.937730381099271</v>
      </c>
      <c r="F30" s="139">
        <f>AMPTS_data!F30/'Reactor load'!B81</f>
        <v>67.548929536580886</v>
      </c>
      <c r="G30" s="139">
        <f>AMPTS_data!G30/'Reactor load'!B81</f>
        <v>168.82417513633237</v>
      </c>
      <c r="H30" s="139">
        <f>AMPTS_data!H30/'Reactor load'!B81</f>
        <v>170.07604146944809</v>
      </c>
      <c r="I30" s="139">
        <f>AMPTS_data!I30/'Reactor load'!B81</f>
        <v>164.30190060161559</v>
      </c>
      <c r="J30" s="139">
        <f>AMPTS_data!J30/'Reactor load'!B81</f>
        <v>215.83212631948209</v>
      </c>
      <c r="K30" s="139">
        <f>AMPTS_data!K30/'Reactor load'!B81</f>
        <v>210.19502407391371</v>
      </c>
      <c r="L30" s="139">
        <f>AMPTS_data!L30/'Reactor load'!B81</f>
        <v>212.38393828359239</v>
      </c>
      <c r="M30" s="139">
        <f>AMPTS_data!M30/'Reactor load'!B81</f>
        <v>162.98336683064161</v>
      </c>
      <c r="N30" s="139">
        <f>AMPTS_data!N30/'Reactor load'!B81</f>
        <v>169.68714808194173</v>
      </c>
      <c r="O30" s="139">
        <f>AMPTS_data!O30/'Reactor load'!B81</f>
        <v>163.27596280790831</v>
      </c>
      <c r="P30" s="148"/>
      <c r="Q30" s="140">
        <f>B30*(AG30/100)</f>
        <v>0</v>
      </c>
      <c r="R30" s="140">
        <f t="shared" si="1"/>
        <v>0</v>
      </c>
      <c r="S30" s="140">
        <f t="shared" ref="S30" si="106">C30*(AH30/100)</f>
        <v>0</v>
      </c>
      <c r="T30" s="140">
        <f t="shared" ref="T30" si="107">D30*(AI30/100)</f>
        <v>0</v>
      </c>
      <c r="U30" s="140">
        <f t="shared" ref="U30" si="108">E30*(AJ30/100)</f>
        <v>27.331605053781267</v>
      </c>
      <c r="V30" s="140">
        <f t="shared" ref="V30" si="109">F30*(AK30/100)</f>
        <v>29.451333277949267</v>
      </c>
      <c r="W30" s="140">
        <f t="shared" ref="W30" si="110">G30*(AL30/100)</f>
        <v>105.17746110993507</v>
      </c>
      <c r="X30" s="140">
        <f t="shared" ref="X30" si="111">H30*(AM30/100)</f>
        <v>100.51494050844381</v>
      </c>
      <c r="Y30" s="140">
        <f t="shared" ref="Y30" si="112">I30*(AN30/100)</f>
        <v>101.53857457179843</v>
      </c>
      <c r="Z30" s="140">
        <f t="shared" ref="Z30" si="113">J30*(AO30/100)</f>
        <v>137.48506446551008</v>
      </c>
      <c r="AA30" s="140">
        <f t="shared" ref="AA30" si="114">K30*(AP30/100)</f>
        <v>135.99618057582217</v>
      </c>
      <c r="AB30" s="140">
        <f t="shared" ref="AB30" si="115">L30*(AQ30/100)</f>
        <v>134.22664899523039</v>
      </c>
      <c r="AC30" s="140">
        <f t="shared" ref="AC30" si="116">M30*(AR30/100)</f>
        <v>101.37565416865908</v>
      </c>
      <c r="AD30" s="140">
        <f t="shared" ref="AD30" si="117">N30*(AS30/100)</f>
        <v>109.27852336477048</v>
      </c>
      <c r="AE30" s="140">
        <f t="shared" ref="AE30" si="118">O30*(AT30/100)</f>
        <v>98.128853647552887</v>
      </c>
      <c r="AF30" s="140"/>
      <c r="AG30">
        <v>0</v>
      </c>
      <c r="AH30">
        <v>0</v>
      </c>
      <c r="AI30">
        <v>0</v>
      </c>
      <c r="AJ30">
        <v>45.6</v>
      </c>
      <c r="AK30">
        <v>43.6</v>
      </c>
      <c r="AL30">
        <v>62.3</v>
      </c>
      <c r="AM30">
        <v>59.1</v>
      </c>
      <c r="AN30">
        <v>61.8</v>
      </c>
      <c r="AO30">
        <v>63.7</v>
      </c>
      <c r="AP30">
        <v>64.7</v>
      </c>
      <c r="AQ30">
        <v>63.2</v>
      </c>
      <c r="AR30">
        <v>62.2</v>
      </c>
      <c r="AS30">
        <v>64.400000000000006</v>
      </c>
      <c r="AT30">
        <v>60.1</v>
      </c>
    </row>
    <row r="31" spans="1:46" x14ac:dyDescent="0.3">
      <c r="A31" s="78">
        <v>23</v>
      </c>
      <c r="B31" s="137">
        <f>AMPTS_data!B31/'Reactor load'!$G$40</f>
        <v>22.790139913880498</v>
      </c>
      <c r="C31" s="138">
        <f>AMPTS_data!C31/'Reactor load'!$G$41</f>
        <v>26.244932633255385</v>
      </c>
      <c r="D31" s="138">
        <f>AMPTS_data!D31/'Reactor load'!$G$41</f>
        <v>31.480990621663484</v>
      </c>
      <c r="E31" s="139">
        <f>AMPTS_data!E31/'Reactor load'!B82</f>
        <v>72.037870352368586</v>
      </c>
      <c r="F31" s="139">
        <f>AMPTS_data!F31/'Reactor load'!B82</f>
        <v>67.608189481343771</v>
      </c>
      <c r="G31" s="139">
        <f>AMPTS_data!G31/'Reactor load'!B82</f>
        <v>176.39833682633721</v>
      </c>
      <c r="H31" s="139">
        <f>AMPTS_data!H31/'Reactor load'!B82</f>
        <v>177.54279450957023</v>
      </c>
      <c r="I31" s="139">
        <f>AMPTS_data!I31/'Reactor load'!B82</f>
        <v>175.4724001894173</v>
      </c>
      <c r="J31" s="139">
        <f>AMPTS_data!J31/'Reactor load'!B82</f>
        <v>218.69882614738614</v>
      </c>
      <c r="K31" s="139">
        <f>AMPTS_data!K31/'Reactor load'!B82</f>
        <v>217.66177711403586</v>
      </c>
      <c r="L31" s="139">
        <f>AMPTS_data!L31/'Reactor load'!B82</f>
        <v>216.96547276307209</v>
      </c>
      <c r="M31" s="139">
        <f>AMPTS_data!M31/'Reactor load'!B82</f>
        <v>177.97613285564873</v>
      </c>
      <c r="N31" s="139">
        <f>AMPTS_data!N31/'Reactor load'!B82</f>
        <v>184.57991295016149</v>
      </c>
      <c r="O31" s="139">
        <f>AMPTS_data!O31/'Reactor load'!B82</f>
        <v>170.80197579279331</v>
      </c>
      <c r="P31" s="148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37"/>
      <c r="AF31" s="137"/>
    </row>
    <row r="32" spans="1:46" x14ac:dyDescent="0.3">
      <c r="A32" s="78">
        <v>24</v>
      </c>
      <c r="B32" s="137">
        <f>AMPTS_data!B32/'Reactor load'!$G$40</f>
        <v>22.912242775064225</v>
      </c>
      <c r="C32" s="138">
        <f>AMPTS_data!C32/'Reactor load'!$G$41</f>
        <v>26.359852973193014</v>
      </c>
      <c r="D32" s="138">
        <f>AMPTS_data!D32/'Reactor load'!$G$41</f>
        <v>31.603093482847211</v>
      </c>
      <c r="E32" s="139">
        <f>AMPTS_data!E32/'Reactor load'!B83</f>
        <v>68.429387849447281</v>
      </c>
      <c r="F32" s="139">
        <f>AMPTS_data!F32/'Reactor load'!B83</f>
        <v>71.244587626920676</v>
      </c>
      <c r="G32" s="139">
        <f>AMPTS_data!G32/'Reactor load'!B83</f>
        <v>168.56755521495583</v>
      </c>
      <c r="H32" s="139">
        <f>AMPTS_data!H32/'Reactor load'!B83</f>
        <v>168.53592375678198</v>
      </c>
      <c r="I32" s="139">
        <f>AMPTS_data!I32/'Reactor load'!B83</f>
        <v>166.56774413707524</v>
      </c>
      <c r="J32" s="139">
        <f>AMPTS_data!J32/'Reactor load'!B83</f>
        <v>217.44167270003103</v>
      </c>
      <c r="K32" s="139">
        <f>AMPTS_data!K32/'Reactor load'!B83</f>
        <v>210.12074743601465</v>
      </c>
      <c r="L32" s="139">
        <f>AMPTS_data!L32/'Reactor load'!B83</f>
        <v>206.51476120419477</v>
      </c>
      <c r="M32" s="139">
        <f>AMPTS_data!M32/'Reactor load'!B83</f>
        <v>179.18518134198104</v>
      </c>
      <c r="N32" s="139">
        <f>AMPTS_data!N32/'Reactor load'!B83</f>
        <v>178.74234092754699</v>
      </c>
      <c r="O32" s="139">
        <f>AMPTS_data!O32/'Reactor load'!B83</f>
        <v>165.71018015991729</v>
      </c>
      <c r="P32" s="148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37"/>
      <c r="AF32" s="137"/>
      <c r="AG32" s="19"/>
      <c r="AH32" s="19"/>
      <c r="AI32" s="19"/>
    </row>
    <row r="33" spans="1:46" x14ac:dyDescent="0.3">
      <c r="A33" s="78">
        <v>25</v>
      </c>
      <c r="B33" s="137">
        <f>AMPTS_data!B33/'Reactor load'!$G$40</f>
        <v>23.027163115001855</v>
      </c>
      <c r="C33" s="138">
        <f>AMPTS_data!C33/'Reactor load'!$G$41</f>
        <v>26.481955834376741</v>
      </c>
      <c r="D33" s="138">
        <f>AMPTS_data!D33/'Reactor load'!$G$41</f>
        <v>31.718013822784837</v>
      </c>
      <c r="E33" s="139">
        <f>AMPTS_data!E33/'Reactor load'!B84</f>
        <v>68.496165372258758</v>
      </c>
      <c r="F33" s="139">
        <f>AMPTS_data!F33/'Reactor load'!B84</f>
        <v>74.815427794102931</v>
      </c>
      <c r="G33" s="139">
        <f>AMPTS_data!G33/'Reactor load'!B84</f>
        <v>169.02445405524489</v>
      </c>
      <c r="H33" s="139">
        <f>AMPTS_data!H33/'Reactor load'!B84</f>
        <v>172.10676392396422</v>
      </c>
      <c r="I33" s="139">
        <f>AMPTS_data!I33/'Reactor load'!B84</f>
        <v>170.13858430425748</v>
      </c>
      <c r="J33" s="139">
        <f>AMPTS_data!J33/'Reactor load'!B84</f>
        <v>217.52602325516131</v>
      </c>
      <c r="K33" s="139">
        <f>AMPTS_data!K33/'Reactor load'!B84</f>
        <v>217.20619406695897</v>
      </c>
      <c r="L33" s="139">
        <f>AMPTS_data!L33/'Reactor load'!B84</f>
        <v>211.53713384091077</v>
      </c>
      <c r="M33" s="139">
        <f>AMPTS_data!M33/'Reactor load'!B84</f>
        <v>192.48093759439288</v>
      </c>
      <c r="N33" s="139">
        <f>AMPTS_data!N33/'Reactor load'!B84</f>
        <v>199.90378644585834</v>
      </c>
      <c r="O33" s="139">
        <f>AMPTS_data!O33/'Reactor load'!B84</f>
        <v>187.36718518961911</v>
      </c>
      <c r="P33" s="148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37"/>
      <c r="AF33" s="137"/>
    </row>
    <row r="34" spans="1:46" x14ac:dyDescent="0.3">
      <c r="A34" s="78">
        <v>26</v>
      </c>
      <c r="B34" s="137">
        <f>AMPTS_data!B34/'Reactor load'!$G$40</f>
        <v>23.149265976185582</v>
      </c>
      <c r="C34" s="138">
        <f>AMPTS_data!C34/'Reactor load'!$G$41</f>
        <v>26.596876174314367</v>
      </c>
      <c r="D34" s="138">
        <f>AMPTS_data!D34/'Reactor load'!$G$41</f>
        <v>31.840116683968564</v>
      </c>
      <c r="E34" s="139">
        <f>AMPTS_data!E34/'Reactor load'!B85</f>
        <v>65.235082418450929</v>
      </c>
      <c r="F34" s="139">
        <f>AMPTS_data!F34/'Reactor load'!B85</f>
        <v>71.237285142379349</v>
      </c>
      <c r="G34" s="139">
        <f>AMPTS_data!G34/'Reactor load'!B85</f>
        <v>161.61474209075661</v>
      </c>
      <c r="H34" s="139">
        <f>AMPTS_data!H34/'Reactor load'!B85</f>
        <v>163.80161706649432</v>
      </c>
      <c r="I34" s="139">
        <f>AMPTS_data!I34/'Reactor load'!B85</f>
        <v>165.26956525357207</v>
      </c>
      <c r="J34" s="139">
        <f>AMPTS_data!J34/'Reactor load'!B85</f>
        <v>207.03753975195079</v>
      </c>
      <c r="K34" s="139">
        <f>AMPTS_data!K34/'Reactor load'!B85</f>
        <v>206.70649904461433</v>
      </c>
      <c r="L34" s="139">
        <f>AMPTS_data!L34/'Reactor load'!B85</f>
        <v>203.45293734523699</v>
      </c>
      <c r="M34" s="139">
        <f>AMPTS_data!M34/'Reactor load'!B85</f>
        <v>186.96443504345928</v>
      </c>
      <c r="N34" s="139">
        <f>AMPTS_data!N34/'Reactor load'!B85</f>
        <v>193.21742618203652</v>
      </c>
      <c r="O34" s="139">
        <f>AMPTS_data!O34/'Reactor load'!B85</f>
        <v>181.72462910006328</v>
      </c>
      <c r="P34" s="148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37"/>
      <c r="AF34" s="137"/>
    </row>
    <row r="35" spans="1:46" x14ac:dyDescent="0.3">
      <c r="A35" s="78">
        <v>27</v>
      </c>
      <c r="B35" s="137">
        <f>AMPTS_data!B35/'Reactor load'!$G$40</f>
        <v>23.46529691101405</v>
      </c>
      <c r="C35" s="138">
        <f>AMPTS_data!C35/'Reactor load'!$G$41</f>
        <v>26.912907109142839</v>
      </c>
      <c r="D35" s="138">
        <f>AMPTS_data!D35/'Reactor load'!$G$41</f>
        <v>32.148965097550935</v>
      </c>
      <c r="E35" s="139">
        <f>AMPTS_data!E35/'Reactor load'!B86</f>
        <v>65.870413068894607</v>
      </c>
      <c r="F35" s="139">
        <f>AMPTS_data!F35/'Reactor load'!B86</f>
        <v>72.126748053000497</v>
      </c>
      <c r="G35" s="139">
        <f>AMPTS_data!G35/'Reactor load'!B86</f>
        <v>163.42376252175677</v>
      </c>
      <c r="H35" s="139">
        <f>AMPTS_data!H35/'Reactor load'!B86</f>
        <v>164.21959775757568</v>
      </c>
      <c r="I35" s="139">
        <f>AMPTS_data!I35/'Reactor load'!B86</f>
        <v>167.00502108294188</v>
      </c>
      <c r="J35" s="139">
        <f>AMPTS_data!J35/'Reactor load'!B86</f>
        <v>207.13451127228166</v>
      </c>
      <c r="K35" s="139">
        <f>AMPTS_data!K35/'Reactor load'!B86</f>
        <v>206.77003210965873</v>
      </c>
      <c r="L35" s="139">
        <f>AMPTS_data!L35/'Reactor load'!B86</f>
        <v>206.28183066247567</v>
      </c>
      <c r="M35" s="139">
        <f>AMPTS_data!M35/'Reactor load'!B86</f>
        <v>190.46209746642813</v>
      </c>
      <c r="N35" s="139">
        <f>AMPTS_data!N35/'Reactor load'!B86</f>
        <v>194.8826612553047</v>
      </c>
      <c r="O35" s="139">
        <f>AMPTS_data!O35/'Reactor load'!B86</f>
        <v>185.27244920596189</v>
      </c>
      <c r="P35" s="148"/>
      <c r="Q35" s="140">
        <f>B35*(AG35/100)</f>
        <v>5.9132548215755412</v>
      </c>
      <c r="R35" s="140">
        <f t="shared" si="1"/>
        <v>13.188024779301486</v>
      </c>
      <c r="S35" s="140">
        <f t="shared" ref="S35" si="119">C35*(AH35/100)</f>
        <v>11.330333892949136</v>
      </c>
      <c r="T35" s="140">
        <f t="shared" ref="T35" si="120">D35*(AI35/100)</f>
        <v>15.045715665653837</v>
      </c>
      <c r="U35" s="140">
        <f t="shared" ref="U35" si="121">E35*(AJ35/100)</f>
        <v>27.731443902004631</v>
      </c>
      <c r="V35" s="140">
        <f t="shared" ref="V35" si="122">F35*(AK35/100)</f>
        <v>29.788346945889202</v>
      </c>
      <c r="W35" s="140">
        <f t="shared" ref="W35" si="123">G35*(AL35/100)</f>
        <v>100.50561395088042</v>
      </c>
      <c r="X35" s="140">
        <f t="shared" ref="X35" si="124">H35*(AM35/100)</f>
        <v>96.232684285939342</v>
      </c>
      <c r="Y35" s="140">
        <f t="shared" ref="Y35" si="125">I35*(AN35/100)</f>
        <v>99.701997586516299</v>
      </c>
      <c r="Z35" s="140">
        <f t="shared" ref="Z35" si="126">J35*(AO35/100)</f>
        <v>146.23696495823083</v>
      </c>
      <c r="AA35" s="140">
        <f t="shared" ref="AA35" si="127">K35*(AP35/100)</f>
        <v>141.43070196300658</v>
      </c>
      <c r="AB35" s="140">
        <f t="shared" ref="AB35" si="128">L35*(AQ35/100)</f>
        <v>147.28522709300765</v>
      </c>
      <c r="AC35" s="140">
        <f t="shared" ref="AC35" si="129">M35*(AR35/100)</f>
        <v>117.13418994185331</v>
      </c>
      <c r="AD35" s="140">
        <f t="shared" ref="AD35" si="130">N35*(AS35/100)</f>
        <v>121.60678062331013</v>
      </c>
      <c r="AE35" s="140">
        <f t="shared" ref="AE35" si="131">O35*(AT35/100)</f>
        <v>114.12782871087252</v>
      </c>
      <c r="AF35" s="140"/>
      <c r="AG35" s="19">
        <v>25.2</v>
      </c>
      <c r="AH35" s="19">
        <v>42.1</v>
      </c>
      <c r="AI35" s="19">
        <v>46.8</v>
      </c>
      <c r="AJ35" s="19">
        <v>42.1</v>
      </c>
      <c r="AK35" s="19">
        <v>41.3</v>
      </c>
      <c r="AL35" s="19">
        <v>61.5</v>
      </c>
      <c r="AM35" s="19">
        <v>58.6</v>
      </c>
      <c r="AN35" s="19">
        <v>59.7</v>
      </c>
      <c r="AO35" s="19">
        <v>70.599999999999994</v>
      </c>
      <c r="AP35" s="19">
        <v>68.400000000000006</v>
      </c>
      <c r="AQ35" s="19">
        <v>71.400000000000006</v>
      </c>
      <c r="AR35" s="19">
        <v>61.5</v>
      </c>
      <c r="AS35" s="19">
        <v>62.4</v>
      </c>
      <c r="AT35" s="19">
        <v>61.6</v>
      </c>
    </row>
    <row r="36" spans="1:46" x14ac:dyDescent="0.3">
      <c r="A36" s="78">
        <v>28</v>
      </c>
      <c r="B36" s="137">
        <f>AMPTS_data!B36/'Reactor load'!$G$40</f>
        <v>23.774145324596422</v>
      </c>
      <c r="C36" s="138">
        <f>AMPTS_data!C36/'Reactor load'!$G$41</f>
        <v>27.221755522725211</v>
      </c>
      <c r="D36" s="138">
        <f>AMPTS_data!D36/'Reactor load'!$G$41</f>
        <v>32.457813511133303</v>
      </c>
      <c r="E36" s="139">
        <f>AMPTS_data!E36/'Reactor load'!B87</f>
        <v>66.43217911770796</v>
      </c>
      <c r="F36" s="139">
        <f>AMPTS_data!F36/'Reactor load'!B87</f>
        <v>75.624410475969356</v>
      </c>
      <c r="G36" s="139">
        <f>AMPTS_data!G36/'Reactor load'!B87</f>
        <v>171.26173644091452</v>
      </c>
      <c r="H36" s="139">
        <f>AMPTS_data!H36/'Reactor load'!B87</f>
        <v>171.24501721327127</v>
      </c>
      <c r="I36" s="139">
        <f>AMPTS_data!I36/'Reactor load'!B87</f>
        <v>175.5084202623012</v>
      </c>
      <c r="J36" s="139">
        <f>AMPTS_data!J36/'Reactor load'!B87</f>
        <v>209.15419397158681</v>
      </c>
      <c r="K36" s="139">
        <f>AMPTS_data!K36/'Reactor load'!B87</f>
        <v>213.60150852469255</v>
      </c>
      <c r="L36" s="139">
        <f>AMPTS_data!L36/'Reactor load'!B87</f>
        <v>215.7850396549016</v>
      </c>
      <c r="M36" s="139">
        <f>AMPTS_data!M36/'Reactor load'!B87</f>
        <v>197.29357388146198</v>
      </c>
      <c r="N36" s="139">
        <f>AMPTS_data!N36/'Reactor load'!B87</f>
        <v>204.00467185746439</v>
      </c>
      <c r="O36" s="139">
        <f>AMPTS_data!O36/'Reactor load'!B87</f>
        <v>197.68145996278551</v>
      </c>
      <c r="P36" s="148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37"/>
      <c r="AF36" s="137"/>
    </row>
    <row r="37" spans="1:46" x14ac:dyDescent="0.3">
      <c r="A37" s="78">
        <v>29</v>
      </c>
      <c r="B37" s="137">
        <f>AMPTS_data!B37/'Reactor load'!$G$40</f>
        <v>24.032716089456084</v>
      </c>
      <c r="C37" s="138">
        <f>AMPTS_data!C37/'Reactor load'!$G$41</f>
        <v>27.48032628758487</v>
      </c>
      <c r="D37" s="138">
        <f>AMPTS_data!D37/'Reactor load'!$G$41</f>
        <v>32.716384275992965</v>
      </c>
      <c r="E37" s="139">
        <f>AMPTS_data!E37/'Reactor load'!B88</f>
        <v>89.796487325633009</v>
      </c>
      <c r="F37" s="139">
        <f>AMPTS_data!F37/'Reactor load'!B88</f>
        <v>91.390941804230138</v>
      </c>
      <c r="G37" s="139">
        <f>AMPTS_data!G37/'Reactor load'!B88</f>
        <v>163.46028423682026</v>
      </c>
      <c r="H37" s="139">
        <f>AMPTS_data!H37/'Reactor load'!B88</f>
        <v>163.46028423682026</v>
      </c>
      <c r="I37" s="139">
        <f>AMPTS_data!I37/'Reactor load'!B88</f>
        <v>167.50700970349979</v>
      </c>
      <c r="J37" s="139">
        <f>AMPTS_data!J37/'Reactor load'!B88</f>
        <v>215.5160340540593</v>
      </c>
      <c r="K37" s="139">
        <f>AMPTS_data!K37/'Reactor load'!B88</f>
        <v>213.40178741543949</v>
      </c>
      <c r="L37" s="139">
        <f>AMPTS_data!L37/'Reactor load'!B88</f>
        <v>213.26147542132296</v>
      </c>
      <c r="M37" s="139">
        <f>AMPTS_data!M37/'Reactor load'!B88</f>
        <v>194.66375838296605</v>
      </c>
      <c r="N37" s="139">
        <f>AMPTS_data!N37/'Reactor load'!B88</f>
        <v>198.0886466029927</v>
      </c>
      <c r="O37" s="139">
        <f>AMPTS_data!O37/'Reactor load'!B88</f>
        <v>193.13627099247</v>
      </c>
      <c r="P37" s="148"/>
      <c r="Q37" s="140">
        <v>11.348383568840589</v>
      </c>
      <c r="R37" s="140">
        <f t="shared" si="1"/>
        <v>12.092510726239833</v>
      </c>
      <c r="S37" s="140">
        <v>10.56548875301551</v>
      </c>
      <c r="T37" s="140">
        <v>13.619532699464157</v>
      </c>
      <c r="U37" s="140">
        <v>3.6858667302254853</v>
      </c>
      <c r="V37" s="140">
        <v>5.6827069269718615</v>
      </c>
      <c r="W37" s="140">
        <v>79.581368801893362</v>
      </c>
      <c r="X37" s="140">
        <v>87.419555746623658</v>
      </c>
      <c r="Y37" s="140">
        <v>104.96609328848729</v>
      </c>
      <c r="Z37" s="140">
        <v>98.26320580224602</v>
      </c>
      <c r="AA37" s="140">
        <v>77.999023195358461</v>
      </c>
      <c r="AB37" s="140">
        <v>86.395417659512418</v>
      </c>
      <c r="AC37" s="140">
        <v>91.69827322047405</v>
      </c>
      <c r="AD37" s="140">
        <v>80.932014820425749</v>
      </c>
      <c r="AE37" s="137">
        <v>87.574208328623897</v>
      </c>
      <c r="AF37" s="137"/>
      <c r="AG37" s="19">
        <v>20.2</v>
      </c>
      <c r="AH37" s="19">
        <v>39.9</v>
      </c>
      <c r="AI37" s="19">
        <v>40.799999999999997</v>
      </c>
      <c r="AJ37" s="19">
        <v>41.8</v>
      </c>
      <c r="AK37" s="19">
        <v>41.1</v>
      </c>
      <c r="AL37" s="19">
        <v>61.6</v>
      </c>
      <c r="AM37" s="19">
        <v>56.2</v>
      </c>
      <c r="AN37" s="19">
        <v>60.5</v>
      </c>
      <c r="AO37" s="19">
        <v>68.400000000000006</v>
      </c>
      <c r="AP37" s="19">
        <v>71.8</v>
      </c>
      <c r="AQ37" s="19">
        <v>75.400000000000006</v>
      </c>
      <c r="AR37" s="19">
        <v>61.7</v>
      </c>
      <c r="AS37" s="19">
        <v>61.6</v>
      </c>
      <c r="AT37" s="19">
        <v>61.7</v>
      </c>
    </row>
    <row r="38" spans="1:46" x14ac:dyDescent="0.3">
      <c r="A38" s="78">
        <v>30</v>
      </c>
      <c r="B38" s="137">
        <f>AMPTS_data!B38/'Reactor load'!$G$40</f>
        <v>24.291286854315739</v>
      </c>
      <c r="C38" s="138">
        <f>AMPTS_data!C38/'Reactor load'!$G$41</f>
        <v>27.738897052444528</v>
      </c>
      <c r="D38" s="138">
        <f>AMPTS_data!D38/'Reactor load'!$G$41</f>
        <v>32.97495504085262</v>
      </c>
      <c r="E38" s="139">
        <f>AMPTS_data!E38/'Reactor load'!B89</f>
        <v>119.89341006363237</v>
      </c>
      <c r="F38" s="139">
        <f>AMPTS_data!F38/'Reactor load'!B89</f>
        <v>113.82810522704891</v>
      </c>
      <c r="G38" s="139">
        <f>AMPTS_data!G38/'Reactor load'!B89</f>
        <v>173.14181183086203</v>
      </c>
      <c r="H38" s="139">
        <f>AMPTS_data!H38/'Reactor load'!B89</f>
        <v>176.33072078805628</v>
      </c>
      <c r="I38" s="139">
        <f>AMPTS_data!I38/'Reactor load'!B89</f>
        <v>173.99962834034727</v>
      </c>
      <c r="J38" s="139">
        <f>AMPTS_data!J38/'Reactor load'!B89</f>
        <v>230.76858559631941</v>
      </c>
      <c r="K38" s="139">
        <f>AMPTS_data!K38/'Reactor load'!B89</f>
        <v>229.46113292386977</v>
      </c>
      <c r="L38" s="139">
        <f>AMPTS_data!L38/'Reactor load'!B89</f>
        <v>235.77517265911439</v>
      </c>
      <c r="M38" s="139">
        <f>AMPTS_data!M38/'Reactor load'!B89</f>
        <v>202.43194060269127</v>
      </c>
      <c r="N38" s="139">
        <f>AMPTS_data!N38/'Reactor load'!B89</f>
        <v>201.24247756165781</v>
      </c>
      <c r="O38" s="139">
        <f>AMPTS_data!O38/'Reactor load'!B89</f>
        <v>196.43998067212328</v>
      </c>
      <c r="P38" s="148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37"/>
      <c r="AF38" s="137"/>
    </row>
    <row r="39" spans="1:46" x14ac:dyDescent="0.3">
      <c r="A39" s="78">
        <v>31</v>
      </c>
      <c r="B39" s="137">
        <f>AMPTS_data!B39/'Reactor load'!$G$40</f>
        <v>24.413389715499466</v>
      </c>
      <c r="C39" s="138">
        <f>AMPTS_data!C39/'Reactor load'!$G$41</f>
        <v>27.860999913628255</v>
      </c>
      <c r="D39" s="138">
        <f>AMPTS_data!D39/'Reactor load'!$G$41</f>
        <v>33.097057902036347</v>
      </c>
      <c r="E39" s="139">
        <f>AMPTS_data!E39/'Reactor load'!B90</f>
        <v>114.73960247781378</v>
      </c>
      <c r="F39" s="139">
        <f>AMPTS_data!F39/'Reactor load'!B90</f>
        <v>111.94486662273103</v>
      </c>
      <c r="G39" s="139">
        <f>AMPTS_data!G39/'Reactor load'!B90</f>
        <v>165.58428979552966</v>
      </c>
      <c r="H39" s="139">
        <f>AMPTS_data!H39/'Reactor load'!B90</f>
        <v>168.63198429398412</v>
      </c>
      <c r="I39" s="139">
        <f>AMPTS_data!I39/'Reactor load'!B90</f>
        <v>166.40107192111543</v>
      </c>
      <c r="J39" s="139">
        <f>AMPTS_data!J39/'Reactor load'!B90</f>
        <v>220.7140355780725</v>
      </c>
      <c r="K39" s="139">
        <f>AMPTS_data!K39/'Reactor load'!B90</f>
        <v>219.40657463823555</v>
      </c>
      <c r="L39" s="139">
        <f>AMPTS_data!L39/'Reactor load'!B90</f>
        <v>225.49586824614755</v>
      </c>
      <c r="M39" s="139">
        <f>AMPTS_data!M39/'Reactor load'!B90</f>
        <v>195.40293276840816</v>
      </c>
      <c r="N39" s="139">
        <f>AMPTS_data!N39/'Reactor load'!B90</f>
        <v>193.59869762532313</v>
      </c>
      <c r="O39" s="139">
        <f>AMPTS_data!O39/'Reactor load'!B90</f>
        <v>189.37459305046522</v>
      </c>
      <c r="P39" s="148"/>
      <c r="Q39" s="140">
        <f>B39*(AG39/100)</f>
        <v>0</v>
      </c>
      <c r="R39" s="140">
        <f t="shared" si="1"/>
        <v>0</v>
      </c>
      <c r="S39" s="140">
        <f t="shared" ref="S39" si="132">C39*(AH39/100)</f>
        <v>0</v>
      </c>
      <c r="T39" s="140">
        <f t="shared" ref="T39" si="133">D39*(AI39/100)</f>
        <v>0</v>
      </c>
      <c r="U39" s="140">
        <f t="shared" ref="U39" si="134">E39*(AJ39/100)</f>
        <v>47.157976618381468</v>
      </c>
      <c r="V39" s="140">
        <f t="shared" ref="V39" si="135">F39*(AK39/100)</f>
        <v>45.001836382337878</v>
      </c>
      <c r="W39" s="140">
        <f t="shared" ref="W39" si="136">G39*(AL39/100)</f>
        <v>100.67524819568203</v>
      </c>
      <c r="X39" s="140">
        <f t="shared" ref="X39" si="137">H39*(AM39/100)</f>
        <v>93.08485533027924</v>
      </c>
      <c r="Y39" s="140">
        <f t="shared" ref="Y39" si="138">I39*(AN39/100)</f>
        <v>101.83745601572264</v>
      </c>
      <c r="Z39" s="140">
        <f t="shared" ref="Z39" si="139">J39*(AO39/100)</f>
        <v>151.18911437097967</v>
      </c>
      <c r="AA39" s="140">
        <f t="shared" ref="AA39" si="140">K39*(AP39/100)</f>
        <v>150.73231677646783</v>
      </c>
      <c r="AB39" s="140">
        <f t="shared" ref="AB39" si="141">L39*(AQ39/100)</f>
        <v>155.36665322159567</v>
      </c>
      <c r="AC39" s="140">
        <f t="shared" ref="AC39" si="142">M39*(AR39/100)</f>
        <v>119.7819977870342</v>
      </c>
      <c r="AD39" s="140">
        <f t="shared" ref="AD39" si="143">N39*(AS39/100)</f>
        <v>119.64399513244969</v>
      </c>
      <c r="AE39" s="140">
        <f t="shared" ref="AE39" si="144">O39*(AT39/100)</f>
        <v>117.03349850518751</v>
      </c>
      <c r="AF39" s="140"/>
      <c r="AG39" s="19">
        <v>0</v>
      </c>
      <c r="AH39" s="19">
        <v>0</v>
      </c>
      <c r="AI39" s="19">
        <v>0</v>
      </c>
      <c r="AJ39">
        <v>41.1</v>
      </c>
      <c r="AK39">
        <v>40.200000000000003</v>
      </c>
      <c r="AL39">
        <v>60.8</v>
      </c>
      <c r="AM39">
        <v>55.2</v>
      </c>
      <c r="AN39">
        <v>61.2</v>
      </c>
      <c r="AO39">
        <v>68.5</v>
      </c>
      <c r="AP39">
        <v>68.7</v>
      </c>
      <c r="AQ39">
        <v>68.900000000000006</v>
      </c>
      <c r="AR39">
        <v>61.3</v>
      </c>
      <c r="AS39">
        <v>61.8</v>
      </c>
      <c r="AT39">
        <v>61.8</v>
      </c>
    </row>
    <row r="40" spans="1:46" x14ac:dyDescent="0.3">
      <c r="A40" s="78">
        <v>32</v>
      </c>
      <c r="B40" s="137">
        <f>AMPTS_data!B40/'Reactor load'!$G$40</f>
        <v>24.50676249169879</v>
      </c>
      <c r="C40" s="138">
        <f>AMPTS_data!C40/'Reactor load'!$G$41</f>
        <v>27.947190168581475</v>
      </c>
      <c r="D40" s="138">
        <f>AMPTS_data!D40/'Reactor load'!$G$41</f>
        <v>33.183248156989571</v>
      </c>
      <c r="E40" s="139">
        <f>AMPTS_data!E40/'Reactor load'!B91</f>
        <v>115.40095218397839</v>
      </c>
      <c r="F40" s="139">
        <f>AMPTS_data!F40/'Reactor load'!B91</f>
        <v>111.99058204020784</v>
      </c>
      <c r="G40" s="139">
        <f>AMPTS_data!G40/'Reactor load'!B91</f>
        <v>168.67769971146095</v>
      </c>
      <c r="H40" s="139">
        <f>AMPTS_data!H40/'Reactor load'!B91</f>
        <v>169.59200806099727</v>
      </c>
      <c r="I40" s="139">
        <f>AMPTS_data!I40/'Reactor load'!B91</f>
        <v>169.49448183704672</v>
      </c>
      <c r="J40" s="139">
        <f>AMPTS_data!J40/'Reactor load'!B91</f>
        <v>220.77498946804158</v>
      </c>
      <c r="K40" s="139">
        <f>AMPTS_data!K40/'Reactor load'!B91</f>
        <v>219.47971930619843</v>
      </c>
      <c r="L40" s="139">
        <f>AMPTS_data!L40/'Reactor load'!B91</f>
        <v>225.54767905262131</v>
      </c>
      <c r="M40" s="139">
        <f>AMPTS_data!M40/'Reactor load'!B91</f>
        <v>199.56303575879849</v>
      </c>
      <c r="N40" s="139">
        <f>AMPTS_data!N40/'Reactor load'!B91</f>
        <v>195.37855121242052</v>
      </c>
      <c r="O40" s="139">
        <f>AMPTS_data!O40/'Reactor load'!B91</f>
        <v>193.89737168617165</v>
      </c>
      <c r="P40" s="148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37"/>
      <c r="AF40" s="137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</row>
    <row r="41" spans="1:46" x14ac:dyDescent="0.3">
      <c r="A41" s="78">
        <v>33</v>
      </c>
      <c r="B41" s="137">
        <f>AMPTS_data!B41/'Reactor load'!$G$40</f>
        <v>24.59295274665201</v>
      </c>
      <c r="C41" s="138">
        <f>AMPTS_data!C41/'Reactor load'!$G$41</f>
        <v>28.040562944780795</v>
      </c>
      <c r="D41" s="138">
        <f>AMPTS_data!D41/'Reactor load'!$G$41</f>
        <v>33.276620933188894</v>
      </c>
      <c r="E41" s="139">
        <f>AMPTS_data!E41/'Reactor load'!B92</f>
        <v>112.87714153805678</v>
      </c>
      <c r="F41" s="139">
        <f>AMPTS_data!F41/'Reactor load'!B92</f>
        <v>113.1135365134836</v>
      </c>
      <c r="G41" s="139">
        <f>AMPTS_data!G41/'Reactor load'!B92</f>
        <v>161.56283265003194</v>
      </c>
      <c r="H41" s="139">
        <f>AMPTS_data!H41/'Reactor load'!B92</f>
        <v>163.02206089340729</v>
      </c>
      <c r="I41" s="139">
        <f>AMPTS_data!I41/'Reactor load'!B92</f>
        <v>165.26051701874508</v>
      </c>
      <c r="J41" s="139">
        <f>AMPTS_data!J41/'Reactor load'!B92</f>
        <v>211.45968320400866</v>
      </c>
      <c r="K41" s="139">
        <f>AMPTS_data!K41/'Reactor load'!B92</f>
        <v>211.69607817943543</v>
      </c>
      <c r="L41" s="139">
        <f>AMPTS_data!L41/'Reactor load'!B92</f>
        <v>216.89384918233844</v>
      </c>
      <c r="M41" s="139">
        <f>AMPTS_data!M41/'Reactor load'!B92</f>
        <v>193.03254894666472</v>
      </c>
      <c r="N41" s="139">
        <f>AMPTS_data!N41/'Reactor load'!B92</f>
        <v>191.33692572786256</v>
      </c>
      <c r="O41" s="139">
        <f>AMPTS_data!O41/'Reactor load'!B92</f>
        <v>189.88645285394745</v>
      </c>
      <c r="P41" s="148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37"/>
      <c r="AF41" s="137"/>
    </row>
    <row r="42" spans="1:46" x14ac:dyDescent="0.3">
      <c r="A42" s="78">
        <v>34</v>
      </c>
      <c r="B42" s="137">
        <f>AMPTS_data!B42/'Reactor load'!$G$40</f>
        <v>24.67914300160523</v>
      </c>
      <c r="C42" s="138">
        <f>AMPTS_data!C42/'Reactor load'!$G$41</f>
        <v>28.126753199734019</v>
      </c>
      <c r="D42" s="138">
        <f>AMPTS_data!D42/'Reactor load'!$G$41</f>
        <v>33.362811188142111</v>
      </c>
      <c r="E42" s="139">
        <f>AMPTS_data!E42/'Reactor load'!B93</f>
        <v>112.91508147238454</v>
      </c>
      <c r="F42" s="139">
        <f>AMPTS_data!F42/'Reactor load'!B93</f>
        <v>113.14855799132459</v>
      </c>
      <c r="G42" s="139">
        <f>AMPTS_data!G42/'Reactor load'!B93</f>
        <v>163.0570823712483</v>
      </c>
      <c r="H42" s="139">
        <f>AMPTS_data!H42/'Reactor load'!B93</f>
        <v>163.34892801992336</v>
      </c>
      <c r="I42" s="139">
        <f>AMPTS_data!I42/'Reactor load'!B93</f>
        <v>165.29553849658609</v>
      </c>
      <c r="J42" s="139">
        <f>AMPTS_data!J42/'Reactor load'!B93</f>
        <v>214.42483499454735</v>
      </c>
      <c r="K42" s="139">
        <f>AMPTS_data!K42/'Reactor load'!B93</f>
        <v>212.63582116816914</v>
      </c>
      <c r="L42" s="139">
        <f>AMPTS_data!L42/'Reactor load'!B93</f>
        <v>217.51256195752958</v>
      </c>
      <c r="M42" s="139">
        <f>AMPTS_data!M42/'Reactor load'!B93</f>
        <v>196.56971820860656</v>
      </c>
      <c r="N42" s="139">
        <f>AMPTS_data!N42/'Reactor load'!B93</f>
        <v>194.29040369245428</v>
      </c>
      <c r="O42" s="139">
        <f>AMPTS_data!O42/'Reactor load'!B93</f>
        <v>194.29915906191454</v>
      </c>
      <c r="P42" s="148"/>
      <c r="Q42" s="140">
        <v>11.348383568840589</v>
      </c>
      <c r="R42" s="140">
        <f t="shared" si="1"/>
        <v>12.092510726239833</v>
      </c>
      <c r="S42" s="140">
        <v>10.56548875301551</v>
      </c>
      <c r="T42" s="140">
        <v>13.619532699464157</v>
      </c>
      <c r="U42" s="140">
        <v>3.6858667302254853</v>
      </c>
      <c r="V42" s="140">
        <v>5.6827069269718615</v>
      </c>
      <c r="W42" s="140">
        <v>79.581368801893362</v>
      </c>
      <c r="X42" s="140">
        <v>87.419555746623658</v>
      </c>
      <c r="Y42" s="140">
        <v>104.96609328848729</v>
      </c>
      <c r="Z42" s="140">
        <v>98.26320580224602</v>
      </c>
      <c r="AA42" s="140">
        <v>77.999023195358461</v>
      </c>
      <c r="AB42" s="140">
        <v>86.395417659512418</v>
      </c>
      <c r="AC42" s="140">
        <v>91.69827322047405</v>
      </c>
      <c r="AD42" s="140">
        <v>80.932014820425749</v>
      </c>
      <c r="AE42" s="137">
        <v>87.574208328623897</v>
      </c>
      <c r="AF42" s="137"/>
      <c r="AG42" s="19">
        <v>18.5</v>
      </c>
      <c r="AH42" s="19">
        <v>38.700000000000003</v>
      </c>
      <c r="AI42" s="19">
        <v>35.5</v>
      </c>
      <c r="AJ42" s="19">
        <v>41.9</v>
      </c>
      <c r="AK42" s="19">
        <v>42.8</v>
      </c>
      <c r="AL42" s="19">
        <v>51.7</v>
      </c>
      <c r="AM42" s="19">
        <v>55.3</v>
      </c>
      <c r="AN42" s="19">
        <v>53.9</v>
      </c>
      <c r="AO42" s="19">
        <v>66.7</v>
      </c>
      <c r="AP42" s="19">
        <v>66.2</v>
      </c>
      <c r="AQ42" s="19">
        <v>66.400000000000006</v>
      </c>
      <c r="AR42" s="19">
        <v>62.5</v>
      </c>
      <c r="AS42" s="19">
        <v>63.7</v>
      </c>
      <c r="AT42" s="19">
        <v>62.9</v>
      </c>
    </row>
    <row r="43" spans="1:46" x14ac:dyDescent="0.3">
      <c r="A43" s="78">
        <v>35</v>
      </c>
      <c r="B43" s="137">
        <f>AMPTS_data!B43/'Reactor load'!$G$40</f>
        <v>24.77251577780455</v>
      </c>
      <c r="C43" s="138">
        <f>AMPTS_data!C43/'Reactor load'!$G$41</f>
        <v>28.212943454687238</v>
      </c>
      <c r="D43" s="138">
        <f>AMPTS_data!D43/'Reactor load'!$G$41</f>
        <v>33.449001443095327</v>
      </c>
      <c r="E43" s="139">
        <f>AMPTS_data!E43/'Reactor load'!B94</f>
        <v>115.86855943697624</v>
      </c>
      <c r="F43" s="139">
        <f>AMPTS_data!F43/'Reactor load'!B94</f>
        <v>116.10495441240306</v>
      </c>
      <c r="G43" s="139">
        <f>AMPTS_data!G43/'Reactor load'!B94</f>
        <v>179.14653298270488</v>
      </c>
      <c r="H43" s="139">
        <f>AMPTS_data!H43/'Reactor load'!B94</f>
        <v>184.98344595620628</v>
      </c>
      <c r="I43" s="139">
        <f>AMPTS_data!I43/'Reactor load'!B94</f>
        <v>188.67821186843267</v>
      </c>
      <c r="J43" s="139">
        <f>AMPTS_data!J43/'Reactor load'!B94</f>
        <v>223.2298182150742</v>
      </c>
      <c r="K43" s="139">
        <f>AMPTS_data!K43/'Reactor load'!B94</f>
        <v>222.04492488145343</v>
      </c>
      <c r="L43" s="139">
        <f>AMPTS_data!L43/'Reactor load'!B94</f>
        <v>224.8466431087341</v>
      </c>
      <c r="M43" s="139">
        <f>AMPTS_data!M43/'Reactor load'!B94</f>
        <v>201.86087981908557</v>
      </c>
      <c r="N43" s="139">
        <f>AMPTS_data!N43/'Reactor load'!B94</f>
        <v>199.17006293830144</v>
      </c>
      <c r="O43" s="139">
        <f>AMPTS_data!O43/'Reactor load'!B94</f>
        <v>197.54448267518131</v>
      </c>
      <c r="P43" s="148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37"/>
      <c r="AF43" s="137"/>
    </row>
    <row r="44" spans="1:46" x14ac:dyDescent="0.3">
      <c r="A44" s="78">
        <v>36</v>
      </c>
      <c r="B44" s="137">
        <f>AMPTS_data!B44/'Reactor load'!$G$40</f>
        <v>24.858706032757773</v>
      </c>
      <c r="C44" s="138">
        <f>AMPTS_data!C44/'Reactor load'!$G$41</f>
        <v>28.306316230886559</v>
      </c>
      <c r="D44" s="138">
        <f>AMPTS_data!D44/'Reactor load'!$G$41</f>
        <v>33.542374219294651</v>
      </c>
      <c r="E44" s="139">
        <f>AMPTS_data!E44/'Reactor load'!B95</f>
        <v>111.19140848586832</v>
      </c>
      <c r="F44" s="139">
        <f>AMPTS_data!F44/'Reactor load'!B95</f>
        <v>114.21512046282257</v>
      </c>
      <c r="G44" s="139">
        <f>AMPTS_data!G44/'Reactor load'!B95</f>
        <v>171.89242642322478</v>
      </c>
      <c r="H44" s="139">
        <f>AMPTS_data!H44/'Reactor load'!B95</f>
        <v>177.49189304721412</v>
      </c>
      <c r="I44" s="139">
        <f>AMPTS_data!I44/'Reactor load'!B95</f>
        <v>181.03635542019936</v>
      </c>
      <c r="J44" s="139">
        <f>AMPTS_data!J44/'Reactor load'!B95</f>
        <v>214.19359703415225</v>
      </c>
      <c r="K44" s="139">
        <f>AMPTS_data!K44/'Reactor load'!B95</f>
        <v>213.08490264260234</v>
      </c>
      <c r="L44" s="139">
        <f>AMPTS_data!L44/'Reactor load'!B95</f>
        <v>217.41329034294611</v>
      </c>
      <c r="M44" s="139">
        <f>AMPTS_data!M44/'Reactor load'!B95</f>
        <v>195.64256410887555</v>
      </c>
      <c r="N44" s="139">
        <f>AMPTS_data!N44/'Reactor load'!B95</f>
        <v>192.05610573621038</v>
      </c>
      <c r="O44" s="139">
        <f>AMPTS_data!O44/'Reactor load'!B95</f>
        <v>190.10469161775012</v>
      </c>
      <c r="P44" s="148"/>
      <c r="Q44" s="140">
        <f>B44*(AG44/100)</f>
        <v>0</v>
      </c>
      <c r="R44" s="140">
        <f t="shared" si="1"/>
        <v>0</v>
      </c>
      <c r="S44" s="140">
        <f t="shared" ref="S44" si="145">C44*(AH44/100)</f>
        <v>0</v>
      </c>
      <c r="T44" s="140">
        <f t="shared" ref="T44" si="146">D44*(AI44/100)</f>
        <v>0</v>
      </c>
      <c r="U44" s="140">
        <f t="shared" ref="U44" si="147">E44*(AJ44/100)</f>
        <v>46.255625930121226</v>
      </c>
      <c r="V44" s="140">
        <f t="shared" ref="V44" si="148">F44*(AK44/100)</f>
        <v>50.140437883179111</v>
      </c>
      <c r="W44" s="140">
        <f t="shared" ref="W44" si="149">G44*(AL44/100)</f>
        <v>92.478125415694919</v>
      </c>
      <c r="X44" s="140">
        <f t="shared" ref="X44" si="150">H44*(AM44/100)</f>
        <v>101.8803466091009</v>
      </c>
      <c r="Y44" s="140">
        <f t="shared" ref="Y44" si="151">I44*(AN44/100)</f>
        <v>98.845850059428855</v>
      </c>
      <c r="Z44" s="140">
        <f t="shared" ref="Z44" si="152">J44*(AO44/100)</f>
        <v>135.79874051965254</v>
      </c>
      <c r="AA44" s="140">
        <f t="shared" ref="AA44" si="153">K44*(AP44/100)</f>
        <v>135.52199808069508</v>
      </c>
      <c r="AB44" s="140">
        <f t="shared" ref="AB44" si="154">L44*(AQ44/100)</f>
        <v>138.49226594845666</v>
      </c>
      <c r="AC44" s="140">
        <f t="shared" ref="AC44" si="155">M44*(AR44/100)</f>
        <v>120.90710461928509</v>
      </c>
      <c r="AD44" s="140">
        <f t="shared" ref="AD44" si="156">N44*(AS44/100)</f>
        <v>123.8761881998557</v>
      </c>
      <c r="AE44" s="140">
        <f t="shared" ref="AE44" si="157">O44*(AT44/100)</f>
        <v>121.28679325212458</v>
      </c>
      <c r="AF44" s="140"/>
      <c r="AG44" s="19">
        <v>0</v>
      </c>
      <c r="AH44" s="19">
        <v>0</v>
      </c>
      <c r="AI44" s="19">
        <v>0</v>
      </c>
      <c r="AJ44" s="19">
        <v>41.6</v>
      </c>
      <c r="AK44" s="19">
        <v>43.9</v>
      </c>
      <c r="AL44" s="19">
        <v>53.8</v>
      </c>
      <c r="AM44" s="19">
        <v>57.4</v>
      </c>
      <c r="AN44" s="19">
        <v>54.6</v>
      </c>
      <c r="AO44" s="19">
        <v>63.4</v>
      </c>
      <c r="AP44" s="19">
        <v>63.6</v>
      </c>
      <c r="AQ44" s="19">
        <v>63.7</v>
      </c>
      <c r="AR44" s="19">
        <v>61.8</v>
      </c>
      <c r="AS44" s="19">
        <v>64.5</v>
      </c>
      <c r="AT44" s="19">
        <v>63.8</v>
      </c>
    </row>
    <row r="45" spans="1:46" x14ac:dyDescent="0.3">
      <c r="A45" s="78">
        <v>37</v>
      </c>
      <c r="B45" s="137">
        <f>AMPTS_data!B45/'Reactor load'!$G$40</f>
        <v>24.966443851449295</v>
      </c>
      <c r="C45" s="138">
        <f>AMPTS_data!C45/'Reactor load'!$G$41</f>
        <v>28.40687152833198</v>
      </c>
      <c r="D45" s="138">
        <f>AMPTS_data!D45/'Reactor load'!$G$41</f>
        <v>33.642929516740075</v>
      </c>
      <c r="E45" s="139">
        <f>AMPTS_data!E45/'Reactor load'!B96</f>
        <v>114.02473859760693</v>
      </c>
      <c r="F45" s="139">
        <f>AMPTS_data!F45/'Reactor load'!B96</f>
        <v>117.05125030787318</v>
      </c>
      <c r="G45" s="139">
        <f>AMPTS_data!G45/'Reactor load'!B96</f>
        <v>180.32522315895272</v>
      </c>
      <c r="H45" s="139">
        <f>AMPTS_data!H45/'Reactor load'!B96</f>
        <v>183.12495647094738</v>
      </c>
      <c r="I45" s="139">
        <f>AMPTS_data!I45/'Reactor load'!B96</f>
        <v>186.66941884393262</v>
      </c>
      <c r="J45" s="139">
        <f>AMPTS_data!J45/'Reactor load'!B96</f>
        <v>222.85317216815176</v>
      </c>
      <c r="K45" s="139">
        <f>AMPTS_data!K45/'Reactor load'!B96</f>
        <v>229.95889531399425</v>
      </c>
      <c r="L45" s="139">
        <f>AMPTS_data!L45/'Reactor load'!B96</f>
        <v>226.96598040347192</v>
      </c>
      <c r="M45" s="139">
        <f>AMPTS_data!M45/'Reactor load'!B96</f>
        <v>202.11554752620725</v>
      </c>
      <c r="N45" s="139">
        <f>AMPTS_data!N45/'Reactor load'!B96</f>
        <v>200.48890247193833</v>
      </c>
      <c r="O45" s="139">
        <f>AMPTS_data!O45/'Reactor load'!B96</f>
        <v>197.97754169107913</v>
      </c>
      <c r="P45" s="148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37"/>
      <c r="AF45" s="137"/>
    </row>
    <row r="46" spans="1:46" x14ac:dyDescent="0.3">
      <c r="A46" s="78">
        <v>38</v>
      </c>
      <c r="B46" s="137">
        <f>AMPTS_data!B46/'Reactor load'!$G$40</f>
        <v>25.167554446340141</v>
      </c>
      <c r="C46" s="138">
        <f>AMPTS_data!C46/'Reactor load'!$G$41</f>
        <v>28.607982123222826</v>
      </c>
      <c r="D46" s="138">
        <f>AMPTS_data!D46/'Reactor load'!$G$41</f>
        <v>33.844040111630918</v>
      </c>
      <c r="E46" s="139">
        <f>AMPTS_data!E46/'Reactor load'!B97</f>
        <v>112.29816453606907</v>
      </c>
      <c r="F46" s="139">
        <f>AMPTS_data!F46/'Reactor load'!B97</f>
        <v>112.73668211594975</v>
      </c>
      <c r="G46" s="139">
        <f>AMPTS_data!G46/'Reactor load'!B97</f>
        <v>176.05270200853721</v>
      </c>
      <c r="H46" s="139">
        <f>AMPTS_data!H46/'Reactor load'!B97</f>
        <v>176.00965733811947</v>
      </c>
      <c r="I46" s="139">
        <f>AMPTS_data!I46/'Reactor load'!B97</f>
        <v>179.63348052891257</v>
      </c>
      <c r="J46" s="139">
        <f>AMPTS_data!J46/'Reactor load'!B97</f>
        <v>215.35248609992951</v>
      </c>
      <c r="K46" s="139">
        <f>AMPTS_data!K46/'Reactor load'!B97</f>
        <v>221.69888469464436</v>
      </c>
      <c r="L46" s="139">
        <f>AMPTS_data!L46/'Reactor load'!B97</f>
        <v>218.6992092249084</v>
      </c>
      <c r="M46" s="139">
        <f>AMPTS_data!M46/'Reactor load'!B97</f>
        <v>196.94550891254545</v>
      </c>
      <c r="N46" s="139">
        <f>AMPTS_data!N46/'Reactor load'!B97</f>
        <v>196.20836893164173</v>
      </c>
      <c r="O46" s="139">
        <f>AMPTS_data!O46/'Reactor load'!B97</f>
        <v>192.43119910248546</v>
      </c>
      <c r="P46" s="148"/>
      <c r="Q46" s="140">
        <f>B46*(AG46/100)</f>
        <v>0</v>
      </c>
      <c r="R46" s="140">
        <f t="shared" si="1"/>
        <v>0</v>
      </c>
      <c r="S46" s="140">
        <f t="shared" ref="S46" si="158">C46*(AH46/100)</f>
        <v>0</v>
      </c>
      <c r="T46" s="140">
        <f t="shared" ref="T46" si="159">D46*(AI46/100)</f>
        <v>0</v>
      </c>
      <c r="U46" s="140">
        <f t="shared" ref="U46" si="160">E46*(AJ46/100)</f>
        <v>46.603738282468662</v>
      </c>
      <c r="V46" s="140">
        <f t="shared" ref="V46" si="161">F46*(AK46/100)</f>
        <v>46.78572307811914</v>
      </c>
      <c r="W46" s="140">
        <f t="shared" ref="W46" si="162">G46*(AL46/100)</f>
        <v>91.723457746447892</v>
      </c>
      <c r="X46" s="140">
        <f t="shared" ref="X46" si="163">H46*(AM46/100)</f>
        <v>101.90959159877116</v>
      </c>
      <c r="Y46" s="140">
        <f t="shared" ref="Y46" si="164">I46*(AN46/100)</f>
        <v>98.439147329844076</v>
      </c>
      <c r="Z46" s="140">
        <f t="shared" ref="Z46" si="165">J46*(AO46/100)</f>
        <v>139.3330585066544</v>
      </c>
      <c r="AA46" s="140">
        <f t="shared" ref="AA46" si="166">K46*(AP46/100)</f>
        <v>139.22689958823665</v>
      </c>
      <c r="AB46" s="140">
        <f t="shared" ref="AB46" si="167">L46*(AQ46/100)</f>
        <v>137.5618026024674</v>
      </c>
      <c r="AC46" s="140">
        <f t="shared" ref="AC46" si="168">M46*(AR46/100)</f>
        <v>134.11989156944344</v>
      </c>
      <c r="AD46" s="140">
        <f t="shared" ref="AD46" si="169">N46*(AS46/100)</f>
        <v>127.92785654343041</v>
      </c>
      <c r="AE46" s="140">
        <f t="shared" ref="AE46" si="170">O46*(AT46/100)</f>
        <v>128.35160980135782</v>
      </c>
      <c r="AF46" s="140"/>
      <c r="AG46" s="19">
        <v>0</v>
      </c>
      <c r="AH46" s="19">
        <v>0</v>
      </c>
      <c r="AI46" s="19">
        <v>0</v>
      </c>
      <c r="AJ46" s="19">
        <v>41.5</v>
      </c>
      <c r="AK46" s="19">
        <v>41.5</v>
      </c>
      <c r="AL46" s="19">
        <v>52.1</v>
      </c>
      <c r="AM46" s="19">
        <v>57.9</v>
      </c>
      <c r="AN46" s="19">
        <v>54.8</v>
      </c>
      <c r="AO46" s="19">
        <v>64.7</v>
      </c>
      <c r="AP46" s="19">
        <v>62.8</v>
      </c>
      <c r="AQ46" s="19">
        <v>62.9</v>
      </c>
      <c r="AR46" s="19">
        <v>68.099999999999994</v>
      </c>
      <c r="AS46" s="19">
        <v>65.2</v>
      </c>
      <c r="AT46" s="19">
        <v>66.7</v>
      </c>
    </row>
    <row r="47" spans="1:46" x14ac:dyDescent="0.3">
      <c r="A47" s="78">
        <v>39</v>
      </c>
      <c r="B47" s="137">
        <f>AMPTS_data!B47/'Reactor load'!$G$40</f>
        <v>25.368665041230987</v>
      </c>
      <c r="C47" s="138">
        <f>AMPTS_data!C47/'Reactor load'!$G$41</f>
        <v>28.809092718113675</v>
      </c>
      <c r="D47" s="138">
        <f>AMPTS_data!D47/'Reactor load'!$G$41</f>
        <v>34.045150706521767</v>
      </c>
      <c r="E47" s="139">
        <f>AMPTS_data!E47/'Reactor load'!B98</f>
        <v>117.75676680341813</v>
      </c>
      <c r="F47" s="139">
        <f>AMPTS_data!F47/'Reactor load'!B98</f>
        <v>115.50230219028924</v>
      </c>
      <c r="G47" s="139">
        <f>AMPTS_data!G47/'Reactor load'!B98</f>
        <v>177.60231014357569</v>
      </c>
      <c r="H47" s="139">
        <f>AMPTS_data!H47/'Reactor load'!B98</f>
        <v>184.15586121467587</v>
      </c>
      <c r="I47" s="139">
        <f>AMPTS_data!I47/'Reactor load'!B98</f>
        <v>182.39641031135093</v>
      </c>
      <c r="J47" s="139">
        <f>AMPTS_data!J47/'Reactor load'!B98</f>
        <v>227.24357630282884</v>
      </c>
      <c r="K47" s="139">
        <f>AMPTS_data!K47/'Reactor load'!B98</f>
        <v>232.53269018040805</v>
      </c>
      <c r="L47" s="139">
        <f>AMPTS_data!L47/'Reactor load'!B98</f>
        <v>229.40388069941895</v>
      </c>
      <c r="M47" s="139">
        <f>AMPTS_data!M47/'Reactor load'!B98</f>
        <v>205.09171278910185</v>
      </c>
      <c r="N47" s="139">
        <f>AMPTS_data!N47/'Reactor load'!B98</f>
        <v>204.86572826940875</v>
      </c>
      <c r="O47" s="139">
        <f>AMPTS_data!O47/'Reactor load'!B98</f>
        <v>203.80575326037203</v>
      </c>
      <c r="P47" s="148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37"/>
      <c r="AF47" s="137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</row>
    <row r="48" spans="1:46" x14ac:dyDescent="0.3">
      <c r="A48" s="78">
        <v>40</v>
      </c>
      <c r="B48" s="137">
        <f>AMPTS_data!B48/'Reactor load'!$G$40</f>
        <v>25.548228072383527</v>
      </c>
      <c r="C48" s="138">
        <f>AMPTS_data!C48/'Reactor load'!$G$41</f>
        <v>28.988655749266215</v>
      </c>
      <c r="D48" s="138">
        <f>AMPTS_data!D48/'Reactor load'!$G$41</f>
        <v>34.224713737674307</v>
      </c>
      <c r="E48" s="139">
        <f>AMPTS_data!E48/'Reactor load'!B99</f>
        <v>113.39932212856361</v>
      </c>
      <c r="F48" s="139">
        <f>AMPTS_data!F48/'Reactor load'!B99</f>
        <v>113.81875385496896</v>
      </c>
      <c r="G48" s="139">
        <f>AMPTS_data!G48/'Reactor load'!B99</f>
        <v>171.03234823833384</v>
      </c>
      <c r="H48" s="139">
        <f>AMPTS_data!H48/'Reactor load'!B99</f>
        <v>177.30052237183583</v>
      </c>
      <c r="I48" s="139">
        <f>AMPTS_data!I48/'Reactor load'!B99</f>
        <v>175.60726095782908</v>
      </c>
      <c r="J48" s="139">
        <f>AMPTS_data!J48/'Reactor load'!B99</f>
        <v>220.60814266555221</v>
      </c>
      <c r="K48" s="139">
        <f>AMPTS_data!K48/'Reactor load'!B99</f>
        <v>224.63416942209724</v>
      </c>
      <c r="L48" s="139">
        <f>AMPTS_data!L48/'Reactor load'!B99</f>
        <v>221.18550856054225</v>
      </c>
      <c r="M48" s="139">
        <f>AMPTS_data!M48/'Reactor load'!B99</f>
        <v>198.74332211312588</v>
      </c>
      <c r="N48" s="139">
        <f>AMPTS_data!N48/'Reactor load'!B99</f>
        <v>197.32968185005606</v>
      </c>
      <c r="O48" s="139">
        <f>AMPTS_data!O48/'Reactor load'!B99</f>
        <v>196.21119724630847</v>
      </c>
      <c r="P48" s="148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37"/>
      <c r="AF48" s="137"/>
    </row>
    <row r="49" spans="1:46" x14ac:dyDescent="0.3">
      <c r="A49" s="78">
        <v>41</v>
      </c>
      <c r="B49" s="137">
        <f>AMPTS_data!B49/'Reactor load'!$G$40</f>
        <v>25.584140678614034</v>
      </c>
      <c r="C49" s="138">
        <f>AMPTS_data!C49/'Reactor load'!$G$41</f>
        <v>29.024568355496722</v>
      </c>
      <c r="D49" s="138">
        <f>AMPTS_data!D49/'Reactor load'!$G$41</f>
        <v>34.260626343904818</v>
      </c>
      <c r="E49" s="139">
        <f>AMPTS_data!E49/'Reactor load'!B100</f>
        <v>113.94044083732112</v>
      </c>
      <c r="F49" s="139">
        <f>AMPTS_data!F49/'Reactor load'!B100</f>
        <v>116.47774387360032</v>
      </c>
      <c r="G49" s="139">
        <f>AMPTS_data!G49/'Reactor load'!B100</f>
        <v>173.93730130640046</v>
      </c>
      <c r="H49" s="139">
        <f>AMPTS_data!H49/'Reactor load'!B100</f>
        <v>177.5775544380418</v>
      </c>
      <c r="I49" s="139">
        <f>AMPTS_data!I49/'Reactor load'!B100</f>
        <v>175.87911485457329</v>
      </c>
      <c r="J49" s="139">
        <f>AMPTS_data!J49/'Reactor load'!B100</f>
        <v>224.62640216790453</v>
      </c>
      <c r="K49" s="139">
        <f>AMPTS_data!K49/'Reactor load'!B100</f>
        <v>225.21153531708731</v>
      </c>
      <c r="L49" s="139">
        <f>AMPTS_data!L49/'Reactor load'!B100</f>
        <v>224.12153064537961</v>
      </c>
      <c r="M49" s="139">
        <f>AMPTS_data!M49/'Reactor load'!B100</f>
        <v>202.68649815828223</v>
      </c>
      <c r="N49" s="139">
        <f>AMPTS_data!N49/'Reactor load'!B100</f>
        <v>201.27803606467418</v>
      </c>
      <c r="O49" s="139">
        <f>AMPTS_data!O49/'Reactor load'!B100</f>
        <v>198.85983092601626</v>
      </c>
      <c r="P49" s="148"/>
      <c r="Q49" s="140">
        <f>B49*(AG49/100)</f>
        <v>3.939957664506561</v>
      </c>
      <c r="R49" s="140">
        <f t="shared" si="1"/>
        <v>9.839425636550212</v>
      </c>
      <c r="S49" s="140">
        <f t="shared" ref="S49" si="171">C49*(AH49/100)</f>
        <v>8.8524933484265009</v>
      </c>
      <c r="T49" s="140">
        <f t="shared" ref="T49" si="172">D49*(AI49/100)</f>
        <v>10.826357924673923</v>
      </c>
      <c r="U49" s="140">
        <f t="shared" ref="U49" si="173">E49*(AJ49/100)</f>
        <v>47.057402065813619</v>
      </c>
      <c r="V49" s="140">
        <f t="shared" ref="V49" si="174">F49*(AK49/100)</f>
        <v>48.571219195291334</v>
      </c>
      <c r="W49" s="140">
        <f t="shared" ref="W49" si="175">G49*(AL49/100)</f>
        <v>90.099522076715445</v>
      </c>
      <c r="X49" s="140">
        <f t="shared" ref="X49" si="176">H49*(AM49/100)</f>
        <v>100.86405092080773</v>
      </c>
      <c r="Y49" s="140">
        <f t="shared" ref="Y49" si="177">I49*(AN49/100)</f>
        <v>92.336535298650986</v>
      </c>
      <c r="Z49" s="140">
        <f t="shared" ref="Z49" si="178">J49*(AO49/100)</f>
        <v>141.06538056144404</v>
      </c>
      <c r="AA49" s="140">
        <f t="shared" ref="AA49" si="179">K49*(AP49/100)</f>
        <v>138.73030575532579</v>
      </c>
      <c r="AB49" s="140">
        <f t="shared" ref="AB49" si="180">L49*(AQ49/100)</f>
        <v>137.61061981626307</v>
      </c>
      <c r="AC49" s="140">
        <f t="shared" ref="AC49" si="181">M49*(AR49/100)</f>
        <v>126.27368835260984</v>
      </c>
      <c r="AD49" s="140">
        <f t="shared" ref="AD49" si="182">N49*(AS49/100)</f>
        <v>129.4217771895855</v>
      </c>
      <c r="AE49" s="140">
        <f t="shared" ref="AE49" si="183">O49*(AT49/100)</f>
        <v>121.90107635764797</v>
      </c>
      <c r="AF49" s="140"/>
      <c r="AG49" s="19">
        <v>15.4</v>
      </c>
      <c r="AH49" s="19">
        <v>30.5</v>
      </c>
      <c r="AI49" s="19">
        <v>31.6</v>
      </c>
      <c r="AJ49" s="19">
        <v>41.3</v>
      </c>
      <c r="AK49" s="19">
        <v>41.7</v>
      </c>
      <c r="AL49" s="19">
        <v>51.8</v>
      </c>
      <c r="AM49" s="19">
        <v>56.8</v>
      </c>
      <c r="AN49" s="19">
        <v>52.5</v>
      </c>
      <c r="AO49" s="19">
        <v>62.8</v>
      </c>
      <c r="AP49" s="19">
        <v>61.6</v>
      </c>
      <c r="AQ49" s="19">
        <v>61.4</v>
      </c>
      <c r="AR49" s="19">
        <v>62.3</v>
      </c>
      <c r="AS49" s="19">
        <v>64.3</v>
      </c>
      <c r="AT49" s="19">
        <v>61.3</v>
      </c>
    </row>
    <row r="50" spans="1:46" x14ac:dyDescent="0.3">
      <c r="A50" s="78">
        <v>42</v>
      </c>
      <c r="B50" s="137">
        <f>AMPTS_data!B50/'Reactor load'!$G$40</f>
        <v>25.620053284844545</v>
      </c>
      <c r="C50" s="138">
        <f>AMPTS_data!C50/'Reactor load'!$G$41</f>
        <v>29.060480961727229</v>
      </c>
      <c r="D50" s="138">
        <f>AMPTS_data!D50/'Reactor load'!$G$41</f>
        <v>34.289356428889221</v>
      </c>
      <c r="E50" s="139">
        <f>AMPTS_data!E50/'Reactor load'!B101</f>
        <v>115.53531703155375</v>
      </c>
      <c r="F50" s="139">
        <f>AMPTS_data!F50/'Reactor load'!B101</f>
        <v>116.52952556821826</v>
      </c>
      <c r="G50" s="139">
        <f>AMPTS_data!G50/'Reactor load'!B101</f>
        <v>186.93191757077315</v>
      </c>
      <c r="H50" s="139">
        <f>AMPTS_data!H50/'Reactor load'!B101</f>
        <v>187.94683878528483</v>
      </c>
      <c r="I50" s="139">
        <f>AMPTS_data!I50/'Reactor load'!B101</f>
        <v>186.24839920181631</v>
      </c>
      <c r="J50" s="139">
        <f>AMPTS_data!J50/'Reactor load'!B101</f>
        <v>236.26951620274897</v>
      </c>
      <c r="K50" s="139">
        <f>AMPTS_data!K50/'Reactor load'!B101</f>
        <v>234.28368821415086</v>
      </c>
      <c r="L50" s="139">
        <f>AMPTS_data!L50/'Reactor load'!B101</f>
        <v>239.71040981011126</v>
      </c>
      <c r="M50" s="139">
        <f>AMPTS_data!M50/'Reactor load'!B101</f>
        <v>213.06872792917974</v>
      </c>
      <c r="N50" s="139">
        <f>AMPTS_data!N50/'Reactor load'!B101</f>
        <v>216.57693773954534</v>
      </c>
      <c r="O50" s="139">
        <f>AMPTS_data!O50/'Reactor load'!B101</f>
        <v>211.81820000415641</v>
      </c>
      <c r="P50" s="148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37"/>
      <c r="AF50" s="137"/>
    </row>
    <row r="51" spans="1:46" x14ac:dyDescent="0.3">
      <c r="A51" s="78">
        <v>43</v>
      </c>
      <c r="B51" s="137">
        <f>AMPTS_data!B51/'Reactor load'!$G$40</f>
        <v>25.648783369828951</v>
      </c>
      <c r="C51" s="138">
        <f>AMPTS_data!C51/'Reactor load'!$G$41</f>
        <v>29.09639356795774</v>
      </c>
      <c r="D51" s="138">
        <f>AMPTS_data!D51/'Reactor load'!$G$41</f>
        <v>34.325269035119732</v>
      </c>
      <c r="E51" s="139">
        <f>AMPTS_data!E51/'Reactor load'!B102</f>
        <v>112.37455642462318</v>
      </c>
      <c r="F51" s="139">
        <f>AMPTS_data!F51/'Reactor load'!B102</f>
        <v>114.84981088712486</v>
      </c>
      <c r="G51" s="139">
        <f>AMPTS_data!G51/'Reactor load'!B102</f>
        <v>180.20451338898403</v>
      </c>
      <c r="H51" s="139">
        <f>AMPTS_data!H51/'Reactor load'!B102</f>
        <v>181.14520989338237</v>
      </c>
      <c r="I51" s="139">
        <f>AMPTS_data!I51/'Reactor load'!B102</f>
        <v>179.50585285521339</v>
      </c>
      <c r="J51" s="139">
        <f>AMPTS_data!J51/'Reactor load'!B102</f>
        <v>228.40210935438998</v>
      </c>
      <c r="K51" s="139">
        <f>AMPTS_data!K51/'Reactor load'!B102</f>
        <v>228.29731027432436</v>
      </c>
      <c r="L51" s="139">
        <f>AMPTS_data!L51/'Reactor load'!B102</f>
        <v>231.06949546367858</v>
      </c>
      <c r="M51" s="139">
        <f>AMPTS_data!M51/'Reactor load'!B102</f>
        <v>208.61005451914457</v>
      </c>
      <c r="N51" s="139">
        <f>AMPTS_data!N51/'Reactor load'!B102</f>
        <v>211.14519417025519</v>
      </c>
      <c r="O51" s="139">
        <f>AMPTS_data!O51/'Reactor load'!B102</f>
        <v>206.14478092141104</v>
      </c>
      <c r="P51" s="148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37"/>
      <c r="AF51" s="137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</row>
    <row r="52" spans="1:46" x14ac:dyDescent="0.3">
      <c r="A52" s="78">
        <v>44</v>
      </c>
      <c r="B52" s="137">
        <f>AMPTS_data!B52/'Reactor load'!$G$40</f>
        <v>25.684695976059462</v>
      </c>
      <c r="C52" s="138">
        <f>AMPTS_data!C52/'Reactor load'!$G$41</f>
        <v>29.132306174188248</v>
      </c>
      <c r="D52" s="138">
        <f>AMPTS_data!D52/'Reactor load'!$G$41</f>
        <v>34.361181641350235</v>
      </c>
      <c r="E52" s="139">
        <f>AMPTS_data!E52/'Reactor load'!B103</f>
        <v>115.48858623228658</v>
      </c>
      <c r="F52" s="139">
        <f>AMPTS_data!F52/'Reactor load'!B103</f>
        <v>114.90221042715764</v>
      </c>
      <c r="G52" s="139">
        <f>AMPTS_data!G52/'Reactor load'!B103</f>
        <v>185.24235488070875</v>
      </c>
      <c r="H52" s="139">
        <f>AMPTS_data!H52/'Reactor load'!B103</f>
        <v>188.64333455045653</v>
      </c>
      <c r="I52" s="139">
        <f>AMPTS_data!I52/'Reactor load'!B103</f>
        <v>184.50876132024959</v>
      </c>
      <c r="J52" s="139">
        <f>AMPTS_data!J52/'Reactor load'!B103</f>
        <v>238.54765839121646</v>
      </c>
      <c r="K52" s="139">
        <f>AMPTS_data!K52/'Reactor load'!B103</f>
        <v>240.78586731547452</v>
      </c>
      <c r="L52" s="139">
        <f>AMPTS_data!L52/'Reactor load'!B103</f>
        <v>238.60754357982537</v>
      </c>
      <c r="M52" s="139">
        <f>AMPTS_data!M52/'Reactor load'!B103</f>
        <v>215.37209039956753</v>
      </c>
      <c r="N52" s="139">
        <f>AMPTS_data!N52/'Reactor load'!B103</f>
        <v>215.796277152214</v>
      </c>
      <c r="O52" s="139">
        <f>AMPTS_data!O52/'Reactor load'!B103</f>
        <v>212.14577586326243</v>
      </c>
      <c r="P52" s="148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37"/>
      <c r="AF52" s="137"/>
    </row>
    <row r="53" spans="1:46" x14ac:dyDescent="0.3">
      <c r="A53" s="78">
        <v>45</v>
      </c>
      <c r="B53" s="137">
        <f>AMPTS_data!B53/'Reactor load'!$G$40</f>
        <v>25.720608582289969</v>
      </c>
      <c r="C53" s="138">
        <f>AMPTS_data!C53/'Reactor load'!$G$41</f>
        <v>29.161036259172651</v>
      </c>
      <c r="D53" s="138">
        <f>AMPTS_data!D53/'Reactor load'!$G$41</f>
        <v>34.397094247580746</v>
      </c>
      <c r="E53" s="139">
        <f>AMPTS_data!E53/'Reactor load'!B104</f>
        <v>112.01384505583943</v>
      </c>
      <c r="F53" s="139">
        <f>AMPTS_data!F53/'Reactor load'!B104</f>
        <v>113.33338303151818</v>
      </c>
      <c r="G53" s="139">
        <f>AMPTS_data!G53/'Reactor load'!B104</f>
        <v>178.80702736852737</v>
      </c>
      <c r="H53" s="139">
        <f>AMPTS_data!H53/'Reactor load'!B104</f>
        <v>182.05530607142998</v>
      </c>
      <c r="I53" s="139">
        <f>AMPTS_data!I53/'Reactor load'!B104</f>
        <v>178.06538923621156</v>
      </c>
      <c r="J53" s="139">
        <f>AMPTS_data!J53/'Reactor load'!B104</f>
        <v>230.21362635167654</v>
      </c>
      <c r="K53" s="139">
        <f>AMPTS_data!K53/'Reactor load'!B104</f>
        <v>234.78144303025792</v>
      </c>
      <c r="L53" s="139">
        <f>AMPTS_data!L53/'Reactor load'!B104</f>
        <v>229.65258192041165</v>
      </c>
      <c r="M53" s="139">
        <f>AMPTS_data!M53/'Reactor load'!B104</f>
        <v>209.30328368599348</v>
      </c>
      <c r="N53" s="139">
        <f>AMPTS_data!N53/'Reactor load'!B104</f>
        <v>208.28232729605224</v>
      </c>
      <c r="O53" s="139">
        <f>AMPTS_data!O53/'Reactor load'!B104</f>
        <v>206.66179981862197</v>
      </c>
      <c r="P53" s="148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37"/>
      <c r="AF53" s="137"/>
    </row>
    <row r="54" spans="1:46" x14ac:dyDescent="0.3">
      <c r="A54" s="78">
        <v>46</v>
      </c>
      <c r="B54" s="137">
        <f>AMPTS_data!B54/'Reactor load'!$G$40</f>
        <v>25.756521188520477</v>
      </c>
      <c r="C54" s="138">
        <f>AMPTS_data!C54/'Reactor load'!$G$41</f>
        <v>29.196948865403161</v>
      </c>
      <c r="D54" s="138">
        <f>AMPTS_data!D54/'Reactor load'!$G$41</f>
        <v>34.43300685381125</v>
      </c>
      <c r="E54" s="139">
        <f>AMPTS_data!E54/'Reactor load'!B105</f>
        <v>117.19086448596592</v>
      </c>
      <c r="F54" s="139">
        <f>AMPTS_data!F54/'Reactor load'!B105</f>
        <v>115.76537820567063</v>
      </c>
      <c r="G54" s="139">
        <f>AMPTS_data!G54/'Reactor load'!B105</f>
        <v>182.62357425073691</v>
      </c>
      <c r="H54" s="139">
        <f>AMPTS_data!H54/'Reactor load'!B105</f>
        <v>184.47526166551236</v>
      </c>
      <c r="I54" s="139">
        <f>AMPTS_data!I54/'Reactor load'!B105</f>
        <v>180.48534483029397</v>
      </c>
      <c r="J54" s="139">
        <f>AMPTS_data!J54/'Reactor load'!B105</f>
        <v>237.45182188979757</v>
      </c>
      <c r="K54" s="139">
        <f>AMPTS_data!K54/'Reactor load'!B105</f>
        <v>239.60690672233861</v>
      </c>
      <c r="L54" s="139">
        <f>AMPTS_data!L54/'Reactor load'!B105</f>
        <v>237.84431220008159</v>
      </c>
      <c r="M54" s="139">
        <f>AMPTS_data!M54/'Reactor load'!B105</f>
        <v>222.32770140578617</v>
      </c>
      <c r="N54" s="139">
        <f>AMPTS_data!N54/'Reactor load'!B105</f>
        <v>223.73151644195534</v>
      </c>
      <c r="O54" s="139">
        <f>AMPTS_data!O54/'Reactor load'!B105</f>
        <v>219.89329831561972</v>
      </c>
      <c r="P54" s="148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37"/>
      <c r="AF54" s="137"/>
      <c r="AG54" s="19"/>
      <c r="AH54" s="19"/>
      <c r="AI54" s="19"/>
      <c r="AJ54" s="19"/>
      <c r="AK54" s="19"/>
      <c r="AM54" s="19"/>
      <c r="AN54" s="19"/>
      <c r="AO54" s="19"/>
      <c r="AP54" s="19"/>
      <c r="AQ54" s="19"/>
      <c r="AR54" s="19"/>
      <c r="AS54" s="19"/>
    </row>
    <row r="55" spans="1:46" x14ac:dyDescent="0.3">
      <c r="A55" s="78">
        <v>47</v>
      </c>
      <c r="B55" s="137">
        <f>AMPTS_data!B55/'Reactor load'!$G$40</f>
        <v>25.792433794750984</v>
      </c>
      <c r="C55" s="138">
        <f>AMPTS_data!C55/'Reactor load'!$G$41</f>
        <v>29.232861471633669</v>
      </c>
      <c r="D55" s="138">
        <f>AMPTS_data!D55/'Reactor load'!$G$41</f>
        <v>34.468919460041761</v>
      </c>
      <c r="E55" s="139">
        <f>AMPTS_data!E55/'Reactor load'!B106</f>
        <v>115.81639654784468</v>
      </c>
      <c r="F55" s="139">
        <f>AMPTS_data!F55/'Reactor load'!B106</f>
        <v>116.52831108036993</v>
      </c>
      <c r="G55" s="139">
        <f>AMPTS_data!G55/'Reactor load'!B106</f>
        <v>174.67730397558759</v>
      </c>
      <c r="H55" s="139">
        <f>AMPTS_data!H55/'Reactor load'!B106</f>
        <v>178.25083574669483</v>
      </c>
      <c r="I55" s="139">
        <f>AMPTS_data!I55/'Reactor load'!B106</f>
        <v>176.71998684995748</v>
      </c>
      <c r="J55" s="139">
        <f>AMPTS_data!J55/'Reactor load'!B106</f>
        <v>229.43656002802967</v>
      </c>
      <c r="K55" s="139">
        <f>AMPTS_data!K55/'Reactor load'!B106</f>
        <v>232.44940094182124</v>
      </c>
      <c r="L55" s="139">
        <f>AMPTS_data!L55/'Reactor load'!B106</f>
        <v>229.87627194517768</v>
      </c>
      <c r="M55" s="139">
        <f>AMPTS_data!M55/'Reactor load'!B106</f>
        <v>217.62715425319874</v>
      </c>
      <c r="N55" s="139">
        <f>AMPTS_data!N55/'Reactor load'!B106</f>
        <v>217.34564556550083</v>
      </c>
      <c r="O55" s="139">
        <f>AMPTS_data!O55/'Reactor load'!B106</f>
        <v>215.7519806805995</v>
      </c>
      <c r="P55" s="148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37"/>
      <c r="AF55" s="137"/>
    </row>
    <row r="56" spans="1:46" x14ac:dyDescent="0.3">
      <c r="A56" s="78">
        <v>48</v>
      </c>
      <c r="B56" s="137">
        <f>AMPTS_data!B56/'Reactor load'!$G$40</f>
        <v>25.828346400981495</v>
      </c>
      <c r="C56" s="138">
        <f>AMPTS_data!C56/'Reactor load'!$G$41</f>
        <v>29.268774077864176</v>
      </c>
      <c r="D56" s="138">
        <f>AMPTS_data!D56/'Reactor load'!$G$41</f>
        <v>34.497649545026171</v>
      </c>
      <c r="E56" s="139">
        <f>AMPTS_data!E56/'Reactor load'!B107</f>
        <v>120.56714646750677</v>
      </c>
      <c r="F56" s="139">
        <f>AMPTS_data!F56/'Reactor load'!B107</f>
        <v>116.55157626117142</v>
      </c>
      <c r="G56" s="139">
        <f>AMPTS_data!G56/'Reactor load'!B107</f>
        <v>177.57847202153206</v>
      </c>
      <c r="H56" s="139">
        <f>AMPTS_data!H56/'Reactor load'!B107</f>
        <v>180.58665989916338</v>
      </c>
      <c r="I56" s="139">
        <f>AMPTS_data!I56/'Reactor load'!B107</f>
        <v>176.7316194403582</v>
      </c>
      <c r="J56" s="139">
        <f>AMPTS_data!J56/'Reactor load'!B107</f>
        <v>245.73614569754616</v>
      </c>
      <c r="K56" s="139">
        <f>AMPTS_data!K56/'Reactor load'!B107</f>
        <v>250.14257094134635</v>
      </c>
      <c r="L56" s="139">
        <f>AMPTS_data!L56/'Reactor load'!B107</f>
        <v>246.17818413277428</v>
      </c>
      <c r="M56" s="139">
        <f>AMPTS_data!M56/'Reactor load'!B107</f>
        <v>219.50930738003842</v>
      </c>
      <c r="N56" s="139">
        <f>AMPTS_data!N56/'Reactor load'!B107</f>
        <v>218.52286371405572</v>
      </c>
      <c r="O56" s="139">
        <f>AMPTS_data!O56/'Reactor load'!B107</f>
        <v>222.97349280137871</v>
      </c>
      <c r="P56" s="148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37"/>
      <c r="AF56" s="137"/>
      <c r="AG56" s="19"/>
      <c r="AH56" s="19"/>
      <c r="AI56" s="19"/>
      <c r="AJ56" s="19"/>
      <c r="AK56" s="19"/>
      <c r="AM56" s="19"/>
      <c r="AN56" s="19"/>
      <c r="AO56" s="19"/>
      <c r="AP56" s="19"/>
      <c r="AQ56" s="19"/>
      <c r="AR56" s="19"/>
      <c r="AS56" s="19"/>
    </row>
    <row r="57" spans="1:46" x14ac:dyDescent="0.3">
      <c r="A57" s="78">
        <v>49</v>
      </c>
      <c r="B57" s="137">
        <f>AMPTS_data!B57/'Reactor load'!$G$40</f>
        <v>25.864259007212002</v>
      </c>
      <c r="C57" s="138">
        <f>AMPTS_data!C57/'Reactor load'!$G$41</f>
        <v>29.304686684094683</v>
      </c>
      <c r="D57" s="138">
        <f>AMPTS_data!D57/'Reactor load'!$G$41</f>
        <v>34.533562151256682</v>
      </c>
      <c r="E57" s="139">
        <f>AMPTS_data!E57/'Reactor load'!B108</f>
        <v>122.91460321037603</v>
      </c>
      <c r="F57" s="139">
        <f>AMPTS_data!F57/'Reactor load'!B108</f>
        <v>121.22555108418864</v>
      </c>
      <c r="G57" s="139">
        <f>AMPTS_data!G57/'Reactor load'!B108</f>
        <v>182.25012032646916</v>
      </c>
      <c r="H57" s="139">
        <f>AMPTS_data!H57/'Reactor load'!B108</f>
        <v>185.25132864986</v>
      </c>
      <c r="I57" s="139">
        <f>AMPTS_data!I57/'Reactor load'!B108</f>
        <v>181.39628819105482</v>
      </c>
      <c r="J57" s="139">
        <f>AMPTS_data!J57/'Reactor load'!B108</f>
        <v>275.99251332987012</v>
      </c>
      <c r="K57" s="139">
        <f>AMPTS_data!K57/'Reactor load'!B108</f>
        <v>259.46027585233884</v>
      </c>
      <c r="L57" s="139">
        <f>AMPTS_data!L57/'Reactor load'!B108</f>
        <v>262.48009632037093</v>
      </c>
      <c r="M57" s="139">
        <f>AMPTS_data!M57/'Reactor load'!B108</f>
        <v>224.16234354033432</v>
      </c>
      <c r="N57" s="139">
        <f>AMPTS_data!N57/'Reactor load'!B108</f>
        <v>220.96105466205074</v>
      </c>
      <c r="O57" s="139">
        <f>AMPTS_data!O57/'Reactor load'!B108</f>
        <v>223.67144822542309</v>
      </c>
      <c r="P57" s="148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37"/>
      <c r="AF57" s="137"/>
      <c r="AH57" s="19"/>
      <c r="AI57" s="19"/>
      <c r="AK57" s="19"/>
      <c r="AM57" s="19"/>
      <c r="AO57" s="19"/>
      <c r="AQ57" s="19"/>
      <c r="AS57" s="19"/>
    </row>
    <row r="58" spans="1:46" x14ac:dyDescent="0.3">
      <c r="A58" s="78">
        <v>50</v>
      </c>
      <c r="B58" s="137">
        <f>AMPTS_data!B58/'Reactor load'!$G$40</f>
        <v>25.892989092196405</v>
      </c>
      <c r="C58" s="138">
        <f>AMPTS_data!C58/'Reactor load'!$G$41</f>
        <v>29.340599290325194</v>
      </c>
      <c r="D58" s="138">
        <f>AMPTS_data!D58/'Reactor load'!$G$41</f>
        <v>34.569474757487185</v>
      </c>
      <c r="E58" s="139">
        <f>AMPTS_data!E58/'Reactor load'!B109</f>
        <v>121.16612304641691</v>
      </c>
      <c r="F58" s="139">
        <f>AMPTS_data!F58/'Reactor load'!B109</f>
        <v>119.53455158213036</v>
      </c>
      <c r="G58" s="139">
        <f>AMPTS_data!G58/'Reactor load'!B109</f>
        <v>176.76107677570656</v>
      </c>
      <c r="H58" s="139">
        <f>AMPTS_data!H58/'Reactor load'!B109</f>
        <v>179.20505830703786</v>
      </c>
      <c r="I58" s="139">
        <f>AMPTS_data!I58/'Reactor load'!B109</f>
        <v>176.15120661457323</v>
      </c>
      <c r="J58" s="139">
        <f>AMPTS_data!J58/'Reactor load'!B109</f>
        <v>267.43144132205856</v>
      </c>
      <c r="K58" s="139">
        <f>AMPTS_data!K58/'Reactor load'!B109</f>
        <v>262.23741795712976</v>
      </c>
      <c r="L58" s="139">
        <f>AMPTS_data!L58/'Reactor load'!B109</f>
        <v>260.66435802121759</v>
      </c>
      <c r="M58" s="139">
        <f>AMPTS_data!M58/'Reactor load'!B109</f>
        <v>222.49233708710935</v>
      </c>
      <c r="N58" s="139">
        <f>AMPTS_data!N58/'Reactor load'!B109</f>
        <v>217.03276140109668</v>
      </c>
      <c r="O58" s="139">
        <f>AMPTS_data!O58/'Reactor load'!B109</f>
        <v>217.95544319469323</v>
      </c>
      <c r="P58" s="148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37"/>
      <c r="AF58" s="137"/>
    </row>
    <row r="59" spans="1:46" x14ac:dyDescent="0.3">
      <c r="A59" s="78">
        <v>51</v>
      </c>
      <c r="B59" s="137">
        <f>AMPTS_data!B59/'Reactor load'!$G$40</f>
        <v>25.928901698426916</v>
      </c>
      <c r="C59" s="138">
        <f>AMPTS_data!C59/'Reactor load'!$G$41</f>
        <v>29.369329375309597</v>
      </c>
      <c r="D59" s="138">
        <f>AMPTS_data!D59/'Reactor load'!$G$41</f>
        <v>34.605387363717696</v>
      </c>
      <c r="E59" s="139">
        <f>AMPTS_data!E59/'Reactor load'!B110</f>
        <v>123.43682043602399</v>
      </c>
      <c r="F59" s="139">
        <f>AMPTS_data!F59/'Reactor load'!B110</f>
        <v>124.0579428141524</v>
      </c>
      <c r="G59" s="139">
        <f>AMPTS_data!G59/'Reactor load'!B110</f>
        <v>183.08032184014328</v>
      </c>
      <c r="H59" s="139">
        <f>AMPTS_data!H59/'Reactor load'!B110</f>
        <v>181.46675392304888</v>
      </c>
      <c r="I59" s="139">
        <f>AMPTS_data!I59/'Reactor load'!B110</f>
        <v>179.98596216649639</v>
      </c>
      <c r="J59" s="139">
        <f>AMPTS_data!J59/'Reactor load'!B110</f>
        <v>289.49703884940976</v>
      </c>
      <c r="K59" s="139">
        <f>AMPTS_data!K59/'Reactor load'!B110</f>
        <v>278.00177396723637</v>
      </c>
      <c r="L59" s="139">
        <f>AMPTS_data!L59/'Reactor load'!B110</f>
        <v>274.18277151910632</v>
      </c>
      <c r="M59" s="139">
        <f>AMPTS_data!M59/'Reactor load'!B110</f>
        <v>230.2226101627291</v>
      </c>
      <c r="N59" s="139">
        <f>AMPTS_data!N59/'Reactor load'!B110</f>
        <v>222.67237255903063</v>
      </c>
      <c r="O59" s="139">
        <f>AMPTS_data!O59/'Reactor load'!B110</f>
        <v>221.67992702006458</v>
      </c>
      <c r="P59" s="148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37"/>
      <c r="AF59" s="137"/>
      <c r="AH59" s="19"/>
      <c r="AI59" s="19"/>
    </row>
    <row r="60" spans="1:46" x14ac:dyDescent="0.3">
      <c r="A60" s="78">
        <v>52</v>
      </c>
      <c r="B60" s="137">
        <f>AMPTS_data!B60/'Reactor load'!$G$40</f>
        <v>25.964814304657423</v>
      </c>
      <c r="C60" s="138">
        <f>AMPTS_data!C60/'Reactor load'!$G$41</f>
        <v>29.405241981540104</v>
      </c>
      <c r="D60" s="138">
        <f>AMPTS_data!D60/'Reactor load'!$G$41</f>
        <v>34.6412999699482</v>
      </c>
      <c r="E60" s="139">
        <f>AMPTS_data!E60/'Reactor load'!B111</f>
        <v>119.55016101851911</v>
      </c>
      <c r="F60" s="139">
        <f>AMPTS_data!F60/'Reactor load'!B111</f>
        <v>120.15161644034032</v>
      </c>
      <c r="G60" s="139">
        <f>AMPTS_data!G60/'Reactor load'!B111</f>
        <v>177.30077744490947</v>
      </c>
      <c r="H60" s="139">
        <f>AMPTS_data!H60/'Reactor load'!B111</f>
        <v>175.73176330102808</v>
      </c>
      <c r="I60" s="139">
        <f>AMPTS_data!I60/'Reactor load'!B111</f>
        <v>176.47704501937173</v>
      </c>
      <c r="J60" s="139">
        <f>AMPTS_data!J60/'Reactor load'!B111</f>
        <v>281.43319531348288</v>
      </c>
      <c r="K60" s="139">
        <f>AMPTS_data!K60/'Reactor load'!B111</f>
        <v>272.04308149961486</v>
      </c>
      <c r="L60" s="139">
        <f>AMPTS_data!L60/'Reactor load'!B111</f>
        <v>274.23316374211601</v>
      </c>
      <c r="M60" s="139">
        <f>AMPTS_data!M60/'Reactor load'!B111</f>
        <v>229.99350244359326</v>
      </c>
      <c r="N60" s="139">
        <f>AMPTS_data!N60/'Reactor load'!B111</f>
        <v>219.99321646266026</v>
      </c>
      <c r="O60" s="139">
        <f>AMPTS_data!O60/'Reactor load'!B111</f>
        <v>214.93314584864274</v>
      </c>
      <c r="P60" s="148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37"/>
      <c r="AF60" s="137"/>
    </row>
    <row r="61" spans="1:46" x14ac:dyDescent="0.3">
      <c r="A61" s="78">
        <v>53</v>
      </c>
      <c r="B61" s="137">
        <f>AMPTS_data!B61/'Reactor load'!$G$40</f>
        <v>26.000726910887931</v>
      </c>
      <c r="C61" s="138">
        <f>AMPTS_data!C61/'Reactor load'!$G$41</f>
        <v>29.441154587770615</v>
      </c>
      <c r="D61" s="138">
        <f>AMPTS_data!D61/'Reactor load'!$G$41</f>
        <v>34.677212576178711</v>
      </c>
      <c r="E61" s="139">
        <f>AMPTS_data!E61/'Reactor load'!B112</f>
        <v>121.74896000626401</v>
      </c>
      <c r="F61" s="139">
        <f>AMPTS_data!F61/'Reactor load'!B112</f>
        <v>122.35041542808523</v>
      </c>
      <c r="G61" s="139">
        <f>AMPTS_data!G61/'Reactor load'!B112</f>
        <v>181.67876274360077</v>
      </c>
      <c r="H61" s="139">
        <f>AMPTS_data!H61/'Reactor load'!B112</f>
        <v>182.28021816542199</v>
      </c>
      <c r="I61" s="139">
        <f>AMPTS_data!I61/'Reactor load'!B112</f>
        <v>180.84631357281924</v>
      </c>
      <c r="J61" s="139">
        <f>AMPTS_data!J61/'Reactor load'!B112</f>
        <v>289.07124333334997</v>
      </c>
      <c r="K61" s="139">
        <f>AMPTS_data!K61/'Reactor load'!B112</f>
        <v>286.65452571451044</v>
      </c>
      <c r="L61" s="139">
        <f>AMPTS_data!L61/'Reactor load'!B112</f>
        <v>285.14434960102454</v>
      </c>
      <c r="M61" s="139">
        <f>AMPTS_data!M61/'Reactor load'!B112</f>
        <v>273.60555808456337</v>
      </c>
      <c r="N61" s="139">
        <f>AMPTS_data!N61/'Reactor load'!B112</f>
        <v>271.43508851886077</v>
      </c>
      <c r="O61" s="139">
        <f>AMPTS_data!O61/'Reactor load'!B112</f>
        <v>217.8401803874452</v>
      </c>
      <c r="P61" s="148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37"/>
      <c r="AF61" s="137"/>
      <c r="AH61" s="19"/>
      <c r="AI61" s="19"/>
    </row>
    <row r="62" spans="1:46" x14ac:dyDescent="0.3">
      <c r="A62" s="78">
        <v>54</v>
      </c>
      <c r="B62" s="137">
        <f>AMPTS_data!B62/'Reactor load'!$G$40</f>
        <v>26.036639517118438</v>
      </c>
      <c r="C62" s="138">
        <f>AMPTS_data!C62/'Reactor load'!$G$41</f>
        <v>29.477067194001123</v>
      </c>
      <c r="D62" s="138">
        <f>AMPTS_data!D62/'Reactor load'!$G$41</f>
        <v>34.705942661163114</v>
      </c>
      <c r="E62" s="139">
        <f>AMPTS_data!E62/'Reactor load'!B113</f>
        <v>120.14358337885638</v>
      </c>
      <c r="F62" s="139">
        <f>AMPTS_data!F62/'Reactor load'!B113</f>
        <v>118.62906195963208</v>
      </c>
      <c r="G62" s="139">
        <f>AMPTS_data!G62/'Reactor load'!B113</f>
        <v>176.96454039020057</v>
      </c>
      <c r="H62" s="139">
        <f>AMPTS_data!H62/'Reactor load'!B113</f>
        <v>176.69627787940354</v>
      </c>
      <c r="I62" s="139">
        <f>AMPTS_data!I62/'Reactor load'!B113</f>
        <v>175.30638235102194</v>
      </c>
      <c r="J62" s="139">
        <f>AMPTS_data!J62/'Reactor load'!B113</f>
        <v>280.84550116569864</v>
      </c>
      <c r="K62" s="139">
        <f>AMPTS_data!K62/'Reactor load'!B113</f>
        <v>279.1324232424198</v>
      </c>
      <c r="L62" s="139">
        <f>AMPTS_data!L62/'Reactor load'!B113</f>
        <v>278.51985530437929</v>
      </c>
      <c r="M62" s="139">
        <f>AMPTS_data!M62/'Reactor load'!B113</f>
        <v>267.77034414338561</v>
      </c>
      <c r="N62" s="139">
        <f>AMPTS_data!N62/'Reactor load'!B113</f>
        <v>267.1324285665296</v>
      </c>
      <c r="O62" s="139">
        <f>AMPTS_data!O62/'Reactor load'!B113</f>
        <v>213.06591497313309</v>
      </c>
      <c r="P62" s="148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37"/>
      <c r="AF62" s="137"/>
    </row>
    <row r="63" spans="1:46" x14ac:dyDescent="0.3">
      <c r="A63" s="78">
        <v>55</v>
      </c>
      <c r="B63" s="137">
        <f>AMPTS_data!B63/'Reactor load'!$G$40</f>
        <v>26.072552123348949</v>
      </c>
      <c r="C63" s="138">
        <f>AMPTS_data!C63/'Reactor load'!$G$41</f>
        <v>29.51297980023163</v>
      </c>
      <c r="D63" s="138">
        <f>AMPTS_data!D63/'Reactor load'!$G$41</f>
        <v>34.741855267393625</v>
      </c>
      <c r="E63" s="139">
        <f>AMPTS_data!E63/'Reactor load'!B114</f>
        <v>122.27489734259044</v>
      </c>
      <c r="F63" s="139">
        <f>AMPTS_data!F63/'Reactor load'!B114</f>
        <v>118.66708341785527</v>
      </c>
      <c r="G63" s="139">
        <f>AMPTS_data!G63/'Reactor load'!B114</f>
        <v>177.82636010992655</v>
      </c>
      <c r="H63" s="139">
        <f>AMPTS_data!H63/'Reactor load'!B114</f>
        <v>178.8170303269645</v>
      </c>
      <c r="I63" s="139">
        <f>AMPTS_data!I63/'Reactor load'!B114</f>
        <v>177.42713479858293</v>
      </c>
      <c r="J63" s="139">
        <f>AMPTS_data!J63/'Reactor load'!B114</f>
        <v>281.27852332879627</v>
      </c>
      <c r="K63" s="139">
        <f>AMPTS_data!K63/'Reactor load'!B114</f>
        <v>279.98790605244193</v>
      </c>
      <c r="L63" s="139">
        <f>AMPTS_data!L63/'Reactor load'!B114</f>
        <v>278.7458717504839</v>
      </c>
      <c r="M63" s="139">
        <f>AMPTS_data!M63/'Reactor load'!B114</f>
        <v>277.93897191485814</v>
      </c>
      <c r="N63" s="139">
        <f>AMPTS_data!N63/'Reactor load'!B114</f>
        <v>270.31355723787107</v>
      </c>
      <c r="O63" s="139">
        <f>AMPTS_data!O63/'Reactor load'!B114</f>
        <v>221.94815007472053</v>
      </c>
      <c r="P63" s="148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37"/>
      <c r="AF63" s="137"/>
    </row>
    <row r="64" spans="1:46" x14ac:dyDescent="0.3">
      <c r="A64" s="78">
        <v>56</v>
      </c>
      <c r="B64" s="137">
        <f>AMPTS_data!B64/'Reactor load'!$G$40</f>
        <v>26.108464729579456</v>
      </c>
      <c r="C64" s="138">
        <f>AMPTS_data!C64/'Reactor load'!$G$41</f>
        <v>29.548892406462137</v>
      </c>
      <c r="D64" s="138">
        <f>AMPTS_data!D64/'Reactor load'!$G$41</f>
        <v>34.777767873624136</v>
      </c>
      <c r="E64" s="139">
        <f>AMPTS_data!E64/'Reactor load'!B115</f>
        <v>126.52062684418158</v>
      </c>
      <c r="F64" s="139">
        <f>AMPTS_data!F64/'Reactor load'!B115</f>
        <v>125.04201457994586</v>
      </c>
      <c r="G64" s="139">
        <f>AMPTS_data!G64/'Reactor load'!B115</f>
        <v>182.49243795520758</v>
      </c>
      <c r="H64" s="139">
        <f>AMPTS_data!H64/'Reactor load'!B115</f>
        <v>183.05219831238253</v>
      </c>
      <c r="I64" s="139">
        <f>AMPTS_data!I64/'Reactor load'!B115</f>
        <v>181.66230278400096</v>
      </c>
      <c r="J64" s="139">
        <f>AMPTS_data!J64/'Reactor load'!B115</f>
        <v>286.14949458783565</v>
      </c>
      <c r="K64" s="139">
        <f>AMPTS_data!K64/'Reactor load'!B115</f>
        <v>284.22307403785999</v>
      </c>
      <c r="L64" s="139">
        <f>AMPTS_data!L64/'Reactor load'!B115</f>
        <v>282.17625220351078</v>
      </c>
      <c r="M64" s="139">
        <f>AMPTS_data!M64/'Reactor load'!B115</f>
        <v>307.53867714162266</v>
      </c>
      <c r="N64" s="139">
        <f>AMPTS_data!N64/'Reactor load'!B115</f>
        <v>306.23538604586065</v>
      </c>
      <c r="O64" s="139">
        <f>AMPTS_data!O64/'Reactor load'!B115</f>
        <v>255.33310269792852</v>
      </c>
      <c r="P64" s="148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37"/>
      <c r="AF64" s="137"/>
    </row>
    <row r="65" spans="1:46" x14ac:dyDescent="0.3">
      <c r="A65" s="78">
        <v>57</v>
      </c>
      <c r="B65" s="137">
        <f>AMPTS_data!B65/'Reactor load'!$G$40</f>
        <v>26.137194814563859</v>
      </c>
      <c r="C65" s="138">
        <f>AMPTS_data!C65/'Reactor load'!$G$41</f>
        <v>29.577622491446547</v>
      </c>
      <c r="D65" s="138">
        <f>AMPTS_data!D65/'Reactor load'!$G$41</f>
        <v>34.813680479854639</v>
      </c>
      <c r="E65" s="139">
        <f>AMPTS_data!E65/'Reactor load'!B116</f>
        <v>122.8432906551617</v>
      </c>
      <c r="F65" s="139">
        <f>AMPTS_data!F65/'Reactor load'!B116</f>
        <v>121.35542376912964</v>
      </c>
      <c r="G65" s="139">
        <f>AMPTS_data!G65/'Reactor load'!B116</f>
        <v>179.12400749291965</v>
      </c>
      <c r="H65" s="139">
        <f>AMPTS_data!H65/'Reactor load'!B116</f>
        <v>179.66095119008276</v>
      </c>
      <c r="I65" s="139">
        <f>AMPTS_data!I65/'Reactor load'!B116</f>
        <v>178.04602129174495</v>
      </c>
      <c r="J65" s="139">
        <f>AMPTS_data!J65/'Reactor load'!B116</f>
        <v>278.66353181051869</v>
      </c>
      <c r="K65" s="139">
        <f>AMPTS_data!K65/'Reactor load'!B116</f>
        <v>276.58953554514068</v>
      </c>
      <c r="L65" s="139">
        <f>AMPTS_data!L65/'Reactor load'!B116</f>
        <v>274.36798223321404</v>
      </c>
      <c r="M65" s="139">
        <f>AMPTS_data!M65/'Reactor load'!B116</f>
        <v>300.45688782438219</v>
      </c>
      <c r="N65" s="139">
        <f>AMPTS_data!N65/'Reactor load'!B116</f>
        <v>296.82124614969774</v>
      </c>
      <c r="O65" s="139">
        <f>AMPTS_data!O65/'Reactor load'!B116</f>
        <v>251.83889039003168</v>
      </c>
      <c r="P65" s="148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37"/>
      <c r="AF65" s="137"/>
      <c r="AH65" s="19"/>
      <c r="AI65" s="19"/>
    </row>
    <row r="66" spans="1:46" x14ac:dyDescent="0.3">
      <c r="A66" s="78">
        <v>58</v>
      </c>
      <c r="B66" s="137">
        <f>AMPTS_data!B66/'Reactor load'!$G$40</f>
        <v>26.244932633255385</v>
      </c>
      <c r="C66" s="138">
        <f>AMPTS_data!C66/'Reactor load'!$G$41</f>
        <v>29.685360310138073</v>
      </c>
      <c r="D66" s="138">
        <f>AMPTS_data!D66/'Reactor load'!$G$41</f>
        <v>34.921418298546165</v>
      </c>
      <c r="E66" s="139">
        <f>AMPTS_data!E66/'Reactor load'!B117</f>
        <v>125.14477070063552</v>
      </c>
      <c r="F66" s="139">
        <f>AMPTS_data!F66/'Reactor load'!B117</f>
        <v>127.6962779638723</v>
      </c>
      <c r="G66" s="139">
        <f>AMPTS_data!G66/'Reactor load'!B117</f>
        <v>183.23920956888711</v>
      </c>
      <c r="H66" s="139">
        <f>AMPTS_data!H66/'Reactor load'!B117</f>
        <v>181.72060163149075</v>
      </c>
      <c r="I66" s="139">
        <f>AMPTS_data!I66/'Reactor load'!B117</f>
        <v>178.32269075402363</v>
      </c>
      <c r="J66" s="139">
        <f>AMPTS_data!J66/'Reactor load'!B117</f>
        <v>284.20921747663817</v>
      </c>
      <c r="K66" s="139">
        <f>AMPTS_data!K66/'Reactor load'!B117</f>
        <v>281.9261820619829</v>
      </c>
      <c r="L66" s="139">
        <f>AMPTS_data!L66/'Reactor load'!B117</f>
        <v>280.12065764518644</v>
      </c>
      <c r="M66" s="139">
        <f>AMPTS_data!M66/'Reactor load'!B117</f>
        <v>318.93021029090136</v>
      </c>
      <c r="N66" s="139">
        <f>AMPTS_data!N66/'Reactor load'!B117</f>
        <v>311.48677705389252</v>
      </c>
      <c r="O66" s="139">
        <f>AMPTS_data!O66/'Reactor load'!B117</f>
        <v>301.03277018660668</v>
      </c>
      <c r="P66" s="148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37"/>
      <c r="AF66" s="137"/>
    </row>
    <row r="67" spans="1:46" x14ac:dyDescent="0.3">
      <c r="A67" s="78">
        <v>59</v>
      </c>
      <c r="B67" s="137">
        <f>AMPTS_data!B67/'Reactor load'!$G$40</f>
        <v>26.367035494439115</v>
      </c>
      <c r="C67" s="138">
        <f>AMPTS_data!C67/'Reactor load'!$G$41</f>
        <v>29.800280650075695</v>
      </c>
      <c r="D67" s="138">
        <f>AMPTS_data!D67/'Reactor load'!$G$41</f>
        <v>35.036338638483791</v>
      </c>
      <c r="E67" s="139">
        <f>AMPTS_data!E67/'Reactor load'!B118</f>
        <v>121.67326066876996</v>
      </c>
      <c r="F67" s="139">
        <f>AMPTS_data!F67/'Reactor load'!B118</f>
        <v>124.16889789731255</v>
      </c>
      <c r="G67" s="139">
        <f>AMPTS_data!G67/'Reactor load'!B118</f>
        <v>178.56941116861398</v>
      </c>
      <c r="H67" s="139">
        <f>AMPTS_data!H67/'Reactor load'!B118</f>
        <v>176.49767404348412</v>
      </c>
      <c r="I67" s="139">
        <f>AMPTS_data!I67/'Reactor load'!B118</f>
        <v>175.18617090663437</v>
      </c>
      <c r="J67" s="139">
        <f>AMPTS_data!J67/'Reactor load'!B118</f>
        <v>278.61182571535079</v>
      </c>
      <c r="K67" s="139">
        <f>AMPTS_data!K67/'Reactor load'!B118</f>
        <v>274.60169093423968</v>
      </c>
      <c r="L67" s="139">
        <f>AMPTS_data!L67/'Reactor load'!B118</f>
        <v>272.45034815588679</v>
      </c>
      <c r="M67" s="139">
        <f>AMPTS_data!M67/'Reactor load'!B118</f>
        <v>313.71990892804621</v>
      </c>
      <c r="N67" s="139">
        <f>AMPTS_data!N67/'Reactor load'!B118</f>
        <v>304.89960255093234</v>
      </c>
      <c r="O67" s="139">
        <f>AMPTS_data!O67/'Reactor load'!B118</f>
        <v>296.34000468812394</v>
      </c>
      <c r="P67" s="148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37"/>
      <c r="AF67" s="137"/>
      <c r="AH67" s="19"/>
      <c r="AI67" s="19"/>
    </row>
    <row r="68" spans="1:46" x14ac:dyDescent="0.3">
      <c r="A68" s="78">
        <v>60</v>
      </c>
      <c r="B68" s="137">
        <f>AMPTS_data!B68/'Reactor load'!$G$40</f>
        <v>26.481955834376741</v>
      </c>
      <c r="C68" s="138">
        <f>AMPTS_data!C68/'Reactor load'!$G$41</f>
        <v>29.915200990013325</v>
      </c>
      <c r="D68" s="138">
        <f>AMPTS_data!D68/'Reactor load'!$G$41</f>
        <v>35.151258978421417</v>
      </c>
      <c r="E68" s="139">
        <f>AMPTS_data!E68/'Reactor load'!B119</f>
        <v>123.81664288180056</v>
      </c>
      <c r="F68" s="139">
        <f>AMPTS_data!F68/'Reactor load'!B119</f>
        <v>126.41377731820255</v>
      </c>
      <c r="G68" s="139">
        <f>AMPTS_data!G68/'Reactor load'!B119</f>
        <v>181.98449369188279</v>
      </c>
      <c r="H68" s="139">
        <f>AMPTS_data!H68/'Reactor load'!B119</f>
        <v>180.50979896592582</v>
      </c>
      <c r="I68" s="139">
        <f>AMPTS_data!I68/'Reactor load'!B119</f>
        <v>178.20322516378792</v>
      </c>
      <c r="J68" s="139">
        <f>AMPTS_data!J68/'Reactor load'!B119</f>
        <v>284.02102985185701</v>
      </c>
      <c r="K68" s="139">
        <f>AMPTS_data!K68/'Reactor load'!B119</f>
        <v>281.79804198560339</v>
      </c>
      <c r="L68" s="139">
        <f>AMPTS_data!L68/'Reactor load'!B119</f>
        <v>280.44275573948096</v>
      </c>
      <c r="M68" s="139">
        <f>AMPTS_data!M68/'Reactor load'!B119</f>
        <v>329.67089169261476</v>
      </c>
      <c r="N68" s="139">
        <f>AMPTS_data!N68/'Reactor load'!B119</f>
        <v>328.41511251302109</v>
      </c>
      <c r="O68" s="139">
        <f>AMPTS_data!O68/'Reactor load'!B119</f>
        <v>300.35212961056561</v>
      </c>
      <c r="P68" s="148"/>
      <c r="Q68" s="140">
        <f>B68*(AG68/100)</f>
        <v>4.0782211984940178</v>
      </c>
      <c r="R68" s="140">
        <f t="shared" si="1"/>
        <v>10.115967069567617</v>
      </c>
      <c r="S68" s="140">
        <f t="shared" ref="S68" si="184">C68*(AH68/100)</f>
        <v>9.1241363019540636</v>
      </c>
      <c r="T68" s="140">
        <f t="shared" ref="T68" si="185">D68*(AI68/100)</f>
        <v>11.107797837181169</v>
      </c>
      <c r="U68" s="140">
        <f t="shared" ref="U68" si="186">E68*(AJ68/100)</f>
        <v>50.145740367129228</v>
      </c>
      <c r="V68" s="140">
        <f t="shared" ref="V68" si="187">F68*(AK68/100)</f>
        <v>52.588131364372266</v>
      </c>
      <c r="W68" s="140">
        <f t="shared" ref="W68" si="188">G68*(AL68/100)</f>
        <v>91.538200327017037</v>
      </c>
      <c r="X68" s="140">
        <f t="shared" ref="X68" si="189">H68*(AM68/100)</f>
        <v>100.90497762195253</v>
      </c>
      <c r="Y68" s="140">
        <f t="shared" ref="Y68" si="190">I68*(AN68/100)</f>
        <v>92.30927063484215</v>
      </c>
      <c r="Z68" s="140">
        <f t="shared" ref="Z68" si="191">J68*(AO68/100)</f>
        <v>178.64922777681807</v>
      </c>
      <c r="AA68" s="140">
        <f t="shared" ref="AA68" si="192">K68*(AP68/100)</f>
        <v>173.02399777916048</v>
      </c>
      <c r="AB68" s="140">
        <f t="shared" ref="AB68" si="193">L68*(AQ68/100)</f>
        <v>173.03318029125975</v>
      </c>
      <c r="AC68" s="140">
        <f t="shared" ref="AC68" si="194">M68*(AR68/100)</f>
        <v>207.03331998296207</v>
      </c>
      <c r="AD68" s="140">
        <f t="shared" ref="AD68" si="195">N68*(AS68/100)</f>
        <v>209.20042667079443</v>
      </c>
      <c r="AE68" s="140">
        <f t="shared" ref="AE68" si="196">O68*(AT68/100)</f>
        <v>182.61409480322388</v>
      </c>
      <c r="AF68" s="140"/>
      <c r="AG68" s="19">
        <v>15.4</v>
      </c>
      <c r="AH68" s="19">
        <v>30.5</v>
      </c>
      <c r="AI68" s="19">
        <v>31.6</v>
      </c>
      <c r="AJ68" s="19">
        <v>40.5</v>
      </c>
      <c r="AK68" s="19">
        <v>41.6</v>
      </c>
      <c r="AL68" s="19">
        <v>50.3</v>
      </c>
      <c r="AM68" s="19">
        <v>55.9</v>
      </c>
      <c r="AN68" s="19">
        <v>51.8</v>
      </c>
      <c r="AO68" s="19">
        <v>62.9</v>
      </c>
      <c r="AP68" s="19">
        <v>61.4</v>
      </c>
      <c r="AQ68" s="19">
        <v>61.7</v>
      </c>
      <c r="AR68" s="19">
        <v>62.8</v>
      </c>
      <c r="AS68" s="19">
        <v>63.7</v>
      </c>
      <c r="AT68" s="19">
        <v>60.8</v>
      </c>
    </row>
    <row r="69" spans="1:46" x14ac:dyDescent="0.3">
      <c r="A69" s="78">
        <v>61</v>
      </c>
      <c r="B69" s="137">
        <f>AMPTS_data!B69/'Reactor load'!$G$40</f>
        <v>26.596876174314367</v>
      </c>
      <c r="C69" s="138">
        <f>AMPTS_data!C69/'Reactor load'!$G$41</f>
        <v>30.030121329950951</v>
      </c>
      <c r="D69" s="138">
        <f>AMPTS_data!D69/'Reactor load'!$G$41</f>
        <v>35.266179318359043</v>
      </c>
      <c r="E69" s="139">
        <f>AMPTS_data!E69/'Reactor load'!B120</f>
        <v>122.38908774797176</v>
      </c>
      <c r="F69" s="139">
        <f>AMPTS_data!F69/'Reactor load'!B120</f>
        <v>123.05832449430208</v>
      </c>
      <c r="G69" s="139">
        <f>AMPTS_data!G69/'Reactor load'!B120</f>
        <v>177.48119828475473</v>
      </c>
      <c r="H69" s="139">
        <f>AMPTS_data!H69/'Reactor load'!B120</f>
        <v>175.46768541501518</v>
      </c>
      <c r="I69" s="139">
        <f>AMPTS_data!I69/'Reactor load'!B120</f>
        <v>173.2259357358335</v>
      </c>
      <c r="J69" s="139">
        <f>AMPTS_data!J69/'Reactor load'!B120</f>
        <v>277.8144865575681</v>
      </c>
      <c r="K69" s="139">
        <f>AMPTS_data!K69/'Reactor load'!B120</f>
        <v>275.84352631331774</v>
      </c>
      <c r="L69" s="139">
        <f>AMPTS_data!L69/'Reactor load'!B120</f>
        <v>274.5263291334017</v>
      </c>
      <c r="M69" s="139">
        <f>AMPTS_data!M69/'Reactor load'!B120</f>
        <v>322.66108540269852</v>
      </c>
      <c r="N69" s="139">
        <f>AMPTS_data!N69/'Reactor load'!B120</f>
        <v>321.15046719783152</v>
      </c>
      <c r="O69" s="139">
        <f>AMPTS_data!O69/'Reactor load'!B120</f>
        <v>307.80248226596547</v>
      </c>
      <c r="P69" s="148"/>
      <c r="AE69" s="78"/>
      <c r="AF69" s="78"/>
    </row>
    <row r="70" spans="1:46" x14ac:dyDescent="0.3">
      <c r="A70" s="78">
        <v>62</v>
      </c>
      <c r="B70" s="137">
        <f>AMPTS_data!B70/'Reactor load'!$G$40</f>
        <v>26.71179651425199</v>
      </c>
      <c r="C70" s="138">
        <f>AMPTS_data!C70/'Reactor load'!$G$41</f>
        <v>30.145041669888574</v>
      </c>
      <c r="D70" s="138">
        <f>AMPTS_data!D70/'Reactor load'!$G$41</f>
        <v>35.381099658296669</v>
      </c>
      <c r="E70" s="139">
        <f>AMPTS_data!E70/'Reactor load'!B121</f>
        <v>124.43548219195294</v>
      </c>
      <c r="F70" s="139">
        <f>AMPTS_data!F70/'Reactor load'!B121</f>
        <v>125.22077155325385</v>
      </c>
      <c r="G70" s="139">
        <f>AMPTS_data!G70/'Reactor load'!B121</f>
        <v>178.86609282340362</v>
      </c>
      <c r="H70" s="139">
        <f>AMPTS_data!H70/'Reactor load'!B121</f>
        <v>179.36705327802662</v>
      </c>
      <c r="I70" s="139">
        <f>AMPTS_data!I70/'Reactor load'!B121</f>
        <v>176.1562642638406</v>
      </c>
      <c r="J70" s="139">
        <f>AMPTS_data!J70/'Reactor load'!B121</f>
        <v>278.04272336701024</v>
      </c>
      <c r="K70" s="139">
        <f>AMPTS_data!K70/'Reactor load'!B121</f>
        <v>276.25938151696232</v>
      </c>
      <c r="L70" s="139">
        <f>AMPTS_data!L70/'Reactor load'!B121</f>
        <v>275.13560536199725</v>
      </c>
      <c r="M70" s="139">
        <f>AMPTS_data!M70/'Reactor load'!B121</f>
        <v>332.07295247681242</v>
      </c>
      <c r="N70" s="139">
        <f>AMPTS_data!N70/'Reactor load'!B121</f>
        <v>325.0498350608429</v>
      </c>
      <c r="O70" s="139">
        <f>AMPTS_data!O70/'Reactor load'!B121</f>
        <v>311.31500807907497</v>
      </c>
      <c r="P70" s="148"/>
      <c r="AE70" s="78"/>
      <c r="AF70" s="78"/>
    </row>
    <row r="71" spans="1:46" x14ac:dyDescent="0.3">
      <c r="A71" s="78">
        <v>63</v>
      </c>
      <c r="B71" s="137">
        <f>AMPTS_data!B71/'Reactor load'!$G$40</f>
        <v>26.726161556744199</v>
      </c>
      <c r="C71" s="138">
        <f>AMPTS_data!C71/'Reactor load'!$G$41</f>
        <v>30.16658923362688</v>
      </c>
      <c r="D71" s="138">
        <f>AMPTS_data!D71/'Reactor load'!$G$41</f>
        <v>35.395464700788878</v>
      </c>
      <c r="E71" s="139">
        <f>AMPTS_data!E71/'Reactor load'!B122</f>
        <v>126.48381084618366</v>
      </c>
      <c r="F71" s="139">
        <f>AMPTS_data!F71/'Reactor load'!B122</f>
        <v>127.42190281719583</v>
      </c>
      <c r="G71" s="139">
        <f>AMPTS_data!G71/'Reactor load'!B122</f>
        <v>182.76546068641505</v>
      </c>
      <c r="H71" s="139">
        <f>AMPTS_data!H71/'Reactor load'!B122</f>
        <v>181.3322108915284</v>
      </c>
      <c r="I71" s="139">
        <f>AMPTS_data!I71/'Reactor load'!B122</f>
        <v>183.92405262587133</v>
      </c>
      <c r="J71" s="139">
        <f>AMPTS_data!J71/'Reactor load'!B122</f>
        <v>282.20127540345595</v>
      </c>
      <c r="K71" s="139">
        <f>AMPTS_data!K71/'Reactor load'!B122</f>
        <v>279.77190733007183</v>
      </c>
      <c r="L71" s="139">
        <f>AMPTS_data!L71/'Reactor load'!B122</f>
        <v>278.45471015015573</v>
      </c>
      <c r="M71" s="139">
        <f>AMPTS_data!M71/'Reactor load'!B122</f>
        <v>359.18284333393945</v>
      </c>
      <c r="N71" s="139">
        <f>AMPTS_data!N71/'Reactor load'!B122</f>
        <v>338.62025417140256</v>
      </c>
      <c r="O71" s="139">
        <f>AMPTS_data!O71/'Reactor load'!B122</f>
        <v>319.8564805409095</v>
      </c>
      <c r="P71" s="148"/>
      <c r="AE71" s="78"/>
      <c r="AF71" s="78"/>
      <c r="AH71" s="19"/>
      <c r="AI71" s="19"/>
    </row>
    <row r="72" spans="1:46" x14ac:dyDescent="0.3">
      <c r="A72" s="78">
        <v>64</v>
      </c>
      <c r="B72" s="137">
        <f>AMPTS_data!B72/'Reactor load'!$G$40</f>
        <v>26.71179651425199</v>
      </c>
      <c r="C72" s="138">
        <f>AMPTS_data!C72/'Reactor load'!$G$41</f>
        <v>30.145041669888574</v>
      </c>
      <c r="D72" s="138">
        <f>AMPTS_data!D72/'Reactor load'!$G$41</f>
        <v>35.381099658296669</v>
      </c>
      <c r="E72" s="139">
        <f>AMPTS_data!E72/'Reactor load'!B123</f>
        <v>124.91325232395705</v>
      </c>
      <c r="F72" s="139">
        <f>AMPTS_data!F72/'Reactor load'!B123</f>
        <v>125.83698879740518</v>
      </c>
      <c r="G72" s="139">
        <f>AMPTS_data!G72/'Reactor load'!B123</f>
        <v>177.77129704493268</v>
      </c>
      <c r="H72" s="139">
        <f>AMPTS_data!H72/'Reactor load'!B123</f>
        <v>176.37722631820137</v>
      </c>
      <c r="I72" s="139">
        <f>AMPTS_data!I72/'Reactor load'!B123</f>
        <v>179.46261901973895</v>
      </c>
      <c r="J72" s="139">
        <f>AMPTS_data!J72/'Reactor load'!B123</f>
        <v>275.03265794986567</v>
      </c>
      <c r="K72" s="139">
        <f>AMPTS_data!K72/'Reactor load'!B123</f>
        <v>274.00732927770832</v>
      </c>
      <c r="L72" s="139">
        <f>AMPTS_data!L72/'Reactor load'!B123</f>
        <v>274.23120838227112</v>
      </c>
      <c r="M72" s="139">
        <f>AMPTS_data!M72/'Reactor load'!B123</f>
        <v>349.93056577969054</v>
      </c>
      <c r="N72" s="139">
        <f>AMPTS_data!N72/'Reactor load'!B123</f>
        <v>336.88913760465488</v>
      </c>
      <c r="O72" s="139">
        <f>AMPTS_data!O72/'Reactor load'!B123</f>
        <v>328.42123970854465</v>
      </c>
      <c r="P72" s="148"/>
      <c r="AE72" s="78"/>
      <c r="AF72" s="78"/>
    </row>
    <row r="73" spans="1:46" x14ac:dyDescent="0.3">
      <c r="A73" s="19"/>
      <c r="E73" s="140">
        <f>AVERAGE(E72:F72)</f>
        <v>125.37512056068113</v>
      </c>
      <c r="F73" s="140"/>
      <c r="G73" s="140">
        <f>AVERAGE(G72:I72)</f>
        <v>177.87038079429098</v>
      </c>
      <c r="H73" s="140"/>
      <c r="I73" s="140"/>
      <c r="J73" s="140">
        <f>AVERAGE(J72:L72)</f>
        <v>274.42373186994837</v>
      </c>
      <c r="K73" s="140"/>
      <c r="L73" s="140"/>
      <c r="M73" s="140">
        <f>AVERAGE(M72:O72)</f>
        <v>338.41364769763004</v>
      </c>
    </row>
    <row r="74" spans="1:46" x14ac:dyDescent="0.3">
      <c r="A74" s="19"/>
    </row>
    <row r="75" spans="1:46" x14ac:dyDescent="0.3">
      <c r="A75" s="19"/>
    </row>
    <row r="76" spans="1:46" x14ac:dyDescent="0.3">
      <c r="A76" s="19"/>
    </row>
    <row r="77" spans="1:46" x14ac:dyDescent="0.3">
      <c r="A77" s="19"/>
    </row>
    <row r="78" spans="1:46" x14ac:dyDescent="0.3">
      <c r="A78" s="19"/>
    </row>
    <row r="79" spans="1:46" x14ac:dyDescent="0.3">
      <c r="A79" s="19"/>
    </row>
    <row r="80" spans="1:46" x14ac:dyDescent="0.3">
      <c r="A80" s="19"/>
    </row>
    <row r="81" spans="1:34" x14ac:dyDescent="0.3">
      <c r="A81" s="19"/>
    </row>
    <row r="82" spans="1:34" x14ac:dyDescent="0.3">
      <c r="A82" s="19"/>
    </row>
    <row r="83" spans="1:34" x14ac:dyDescent="0.3">
      <c r="A83" s="19"/>
    </row>
    <row r="84" spans="1:34" x14ac:dyDescent="0.3">
      <c r="A84" s="19"/>
    </row>
    <row r="85" spans="1:34" x14ac:dyDescent="0.3">
      <c r="A85" s="19"/>
    </row>
    <row r="86" spans="1:34" x14ac:dyDescent="0.3">
      <c r="A86" s="19"/>
    </row>
    <row r="87" spans="1:34" x14ac:dyDescent="0.3">
      <c r="A87" s="19"/>
    </row>
    <row r="88" spans="1:34" x14ac:dyDescent="0.3">
      <c r="A88" s="19"/>
    </row>
    <row r="89" spans="1:34" x14ac:dyDescent="0.3">
      <c r="A89" s="19"/>
    </row>
    <row r="90" spans="1:34" x14ac:dyDescent="0.3">
      <c r="A90" s="19"/>
    </row>
    <row r="91" spans="1:34" x14ac:dyDescent="0.3">
      <c r="A91" s="19"/>
      <c r="AH91" s="19"/>
    </row>
    <row r="92" spans="1:34" x14ac:dyDescent="0.3">
      <c r="A92" s="19"/>
    </row>
    <row r="93" spans="1:34" x14ac:dyDescent="0.3">
      <c r="A93" s="19"/>
      <c r="AH93" s="19"/>
    </row>
    <row r="94" spans="1:34" x14ac:dyDescent="0.3">
      <c r="A94" s="19"/>
    </row>
    <row r="95" spans="1:34" x14ac:dyDescent="0.3">
      <c r="A95" s="19"/>
      <c r="AH95" s="19"/>
    </row>
    <row r="96" spans="1:34" x14ac:dyDescent="0.3">
      <c r="A96" s="19"/>
    </row>
    <row r="97" spans="1:35" x14ac:dyDescent="0.3">
      <c r="A97" s="19"/>
      <c r="AH97" s="19"/>
      <c r="AI97" s="19"/>
    </row>
    <row r="98" spans="1:35" x14ac:dyDescent="0.3">
      <c r="A98" s="19"/>
    </row>
    <row r="99" spans="1:35" x14ac:dyDescent="0.3">
      <c r="A99" s="19"/>
    </row>
    <row r="100" spans="1:35" x14ac:dyDescent="0.3">
      <c r="A100" s="19"/>
    </row>
    <row r="101" spans="1:35" x14ac:dyDescent="0.3">
      <c r="A101" s="19"/>
    </row>
  </sheetData>
  <mergeCells count="1">
    <mergeCell ref="S4:AB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101"/>
  <sheetViews>
    <sheetView zoomScale="70" zoomScaleNormal="70" workbookViewId="0">
      <selection activeCell="E55" sqref="E55:O56"/>
    </sheetView>
  </sheetViews>
  <sheetFormatPr defaultRowHeight="14.4" x14ac:dyDescent="0.3"/>
  <cols>
    <col min="1" max="1" width="17" bestFit="1" customWidth="1"/>
    <col min="2" max="15" width="10.33203125" style="85" customWidth="1"/>
    <col min="16" max="29" width="9.33203125" customWidth="1"/>
  </cols>
  <sheetData>
    <row r="1" spans="1:36" ht="15" x14ac:dyDescent="0.35">
      <c r="A1" s="20" t="s">
        <v>55</v>
      </c>
      <c r="B1" s="85">
        <v>2</v>
      </c>
      <c r="C1" s="85">
        <v>3</v>
      </c>
      <c r="D1" s="85">
        <v>4</v>
      </c>
      <c r="E1" s="85">
        <v>5</v>
      </c>
      <c r="F1" s="85">
        <v>6</v>
      </c>
      <c r="G1" s="85">
        <v>7</v>
      </c>
      <c r="H1" s="85">
        <v>8</v>
      </c>
      <c r="I1" s="85">
        <v>9</v>
      </c>
      <c r="J1" s="85">
        <v>10</v>
      </c>
      <c r="K1" s="85">
        <v>11</v>
      </c>
      <c r="L1" s="85">
        <v>12</v>
      </c>
      <c r="M1" s="85">
        <v>13</v>
      </c>
      <c r="N1" s="85">
        <v>14</v>
      </c>
      <c r="O1" s="85">
        <v>15</v>
      </c>
    </row>
    <row r="2" spans="1:36" s="104" customFormat="1" ht="49.2" customHeight="1" x14ac:dyDescent="0.3">
      <c r="A2" s="103" t="s">
        <v>3</v>
      </c>
      <c r="B2" s="105" t="s">
        <v>10</v>
      </c>
      <c r="C2" s="105" t="s">
        <v>97</v>
      </c>
      <c r="D2" s="105" t="s">
        <v>97</v>
      </c>
      <c r="E2" s="105" t="s">
        <v>64</v>
      </c>
      <c r="F2" s="105" t="s">
        <v>64</v>
      </c>
      <c r="G2" s="105" t="s">
        <v>88</v>
      </c>
      <c r="H2" s="105" t="s">
        <v>88</v>
      </c>
      <c r="I2" s="105" t="s">
        <v>88</v>
      </c>
      <c r="J2" s="105" t="s">
        <v>89</v>
      </c>
      <c r="K2" s="105" t="s">
        <v>89</v>
      </c>
      <c r="L2" s="105" t="s">
        <v>89</v>
      </c>
      <c r="M2" s="105" t="s">
        <v>90</v>
      </c>
      <c r="N2" s="105" t="s">
        <v>90</v>
      </c>
      <c r="O2" s="105" t="s">
        <v>90</v>
      </c>
    </row>
    <row r="3" spans="1:36" ht="28.8" x14ac:dyDescent="0.35">
      <c r="A3" s="20" t="s">
        <v>56</v>
      </c>
      <c r="B3" s="85">
        <v>0</v>
      </c>
      <c r="C3" s="85">
        <v>0</v>
      </c>
      <c r="D3" s="85">
        <v>0</v>
      </c>
      <c r="E3" s="85">
        <v>0.77</v>
      </c>
      <c r="F3" s="85">
        <v>0.77</v>
      </c>
      <c r="G3" s="85">
        <v>0.77</v>
      </c>
      <c r="H3" s="85">
        <v>0.77</v>
      </c>
      <c r="I3" s="85">
        <v>0.77</v>
      </c>
      <c r="J3" s="85">
        <v>0.77</v>
      </c>
      <c r="K3" s="85">
        <v>0.77</v>
      </c>
      <c r="L3" s="85">
        <v>0.77</v>
      </c>
      <c r="M3" s="85">
        <v>0.77</v>
      </c>
      <c r="N3" s="85">
        <v>0.77</v>
      </c>
      <c r="O3" s="85">
        <v>0.77</v>
      </c>
    </row>
    <row r="4" spans="1:36" ht="28.8" x14ac:dyDescent="0.35">
      <c r="A4" s="20" t="s">
        <v>57</v>
      </c>
      <c r="B4" s="85">
        <v>6.86</v>
      </c>
      <c r="C4" s="85">
        <v>6.86</v>
      </c>
      <c r="D4" s="85">
        <v>6.86</v>
      </c>
      <c r="E4" s="85">
        <v>6.43</v>
      </c>
      <c r="F4" s="85">
        <v>6.43</v>
      </c>
      <c r="G4" s="85">
        <v>6.43</v>
      </c>
      <c r="H4" s="85">
        <v>6.43</v>
      </c>
      <c r="I4" s="85">
        <v>6.43</v>
      </c>
      <c r="J4" s="85">
        <v>6.43</v>
      </c>
      <c r="K4" s="85">
        <v>6.43</v>
      </c>
      <c r="L4" s="85">
        <v>6.43</v>
      </c>
      <c r="M4" s="85">
        <v>6.43</v>
      </c>
      <c r="N4" s="85">
        <v>6.43</v>
      </c>
      <c r="O4" s="85">
        <v>6.43</v>
      </c>
    </row>
    <row r="5" spans="1:36" ht="15" x14ac:dyDescent="0.35">
      <c r="A5" s="20"/>
    </row>
    <row r="6" spans="1:36" x14ac:dyDescent="0.3">
      <c r="A6" s="19"/>
      <c r="P6">
        <v>2</v>
      </c>
      <c r="Q6">
        <v>3</v>
      </c>
      <c r="R6">
        <v>4</v>
      </c>
      <c r="S6">
        <v>5</v>
      </c>
      <c r="T6">
        <v>6</v>
      </c>
      <c r="U6">
        <v>7</v>
      </c>
      <c r="V6">
        <v>8</v>
      </c>
      <c r="W6">
        <v>9</v>
      </c>
      <c r="X6">
        <v>10</v>
      </c>
      <c r="Y6">
        <v>11</v>
      </c>
      <c r="Z6">
        <v>12</v>
      </c>
      <c r="AA6">
        <v>13</v>
      </c>
      <c r="AB6">
        <v>14</v>
      </c>
      <c r="AC6">
        <v>15</v>
      </c>
      <c r="AE6" s="192" t="s">
        <v>87</v>
      </c>
      <c r="AF6" s="192"/>
      <c r="AG6" s="192"/>
      <c r="AH6" s="192"/>
      <c r="AI6" s="192"/>
      <c r="AJ6" s="192"/>
    </row>
    <row r="7" spans="1:36" ht="72" x14ac:dyDescent="0.35">
      <c r="A7" s="21" t="s">
        <v>9</v>
      </c>
      <c r="B7" s="106" t="s">
        <v>91</v>
      </c>
      <c r="C7" s="107" t="s">
        <v>92</v>
      </c>
      <c r="D7" s="107" t="s">
        <v>92</v>
      </c>
      <c r="E7" s="107" t="s">
        <v>93</v>
      </c>
      <c r="F7" s="107" t="s">
        <v>93</v>
      </c>
      <c r="G7" s="107" t="s">
        <v>94</v>
      </c>
      <c r="H7" s="107" t="s">
        <v>94</v>
      </c>
      <c r="I7" s="107" t="s">
        <v>94</v>
      </c>
      <c r="J7" s="107" t="s">
        <v>95</v>
      </c>
      <c r="K7" s="107" t="s">
        <v>95</v>
      </c>
      <c r="L7" s="107" t="s">
        <v>95</v>
      </c>
      <c r="M7" s="107" t="s">
        <v>96</v>
      </c>
      <c r="N7" s="107" t="s">
        <v>96</v>
      </c>
      <c r="O7" s="107" t="s">
        <v>96</v>
      </c>
      <c r="P7" s="119" t="s">
        <v>84</v>
      </c>
      <c r="Q7" s="119" t="s">
        <v>98</v>
      </c>
      <c r="R7" s="119" t="s">
        <v>98</v>
      </c>
      <c r="S7" s="119" t="s">
        <v>85</v>
      </c>
      <c r="T7" s="119" t="s">
        <v>85</v>
      </c>
      <c r="U7" s="119" t="s">
        <v>99</v>
      </c>
      <c r="V7" s="119" t="s">
        <v>99</v>
      </c>
      <c r="W7" s="119" t="s">
        <v>99</v>
      </c>
      <c r="X7" s="119" t="s">
        <v>100</v>
      </c>
      <c r="Y7" s="119" t="s">
        <v>100</v>
      </c>
      <c r="Z7" s="119" t="s">
        <v>100</v>
      </c>
      <c r="AA7" s="119" t="s">
        <v>101</v>
      </c>
      <c r="AB7" s="119" t="s">
        <v>101</v>
      </c>
      <c r="AC7" s="119" t="s">
        <v>101</v>
      </c>
      <c r="AE7" s="119" t="s">
        <v>84</v>
      </c>
      <c r="AF7" s="119" t="s">
        <v>98</v>
      </c>
      <c r="AG7" s="119" t="s">
        <v>85</v>
      </c>
      <c r="AH7" s="119" t="s">
        <v>99</v>
      </c>
      <c r="AI7" s="119" t="s">
        <v>100</v>
      </c>
      <c r="AJ7" s="119" t="s">
        <v>101</v>
      </c>
    </row>
    <row r="8" spans="1:36" x14ac:dyDescent="0.3">
      <c r="A8" s="78">
        <v>0</v>
      </c>
      <c r="B8" s="108">
        <v>0</v>
      </c>
      <c r="C8" s="109">
        <v>0</v>
      </c>
      <c r="D8" s="110">
        <v>0</v>
      </c>
      <c r="E8" s="111">
        <v>0</v>
      </c>
      <c r="F8" s="112">
        <v>0</v>
      </c>
      <c r="G8" s="109">
        <v>0</v>
      </c>
      <c r="H8" s="113">
        <v>0</v>
      </c>
      <c r="I8" s="110">
        <v>0</v>
      </c>
      <c r="J8" s="109">
        <v>0</v>
      </c>
      <c r="K8" s="113">
        <v>0</v>
      </c>
      <c r="L8" s="110">
        <v>0</v>
      </c>
      <c r="M8" s="109">
        <v>0</v>
      </c>
      <c r="N8" s="113">
        <v>0</v>
      </c>
      <c r="O8" s="110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78">
        <v>0</v>
      </c>
    </row>
    <row r="9" spans="1:36" x14ac:dyDescent="0.3">
      <c r="A9" s="78">
        <v>1</v>
      </c>
      <c r="B9" s="108">
        <v>99.3</v>
      </c>
      <c r="C9" s="109">
        <v>136.5</v>
      </c>
      <c r="D9" s="110">
        <v>141.69999999999999</v>
      </c>
      <c r="E9" s="111">
        <v>280.10000000000002</v>
      </c>
      <c r="F9" s="112">
        <v>279.3</v>
      </c>
      <c r="G9" s="109">
        <v>322.7</v>
      </c>
      <c r="H9" s="113">
        <v>338.4</v>
      </c>
      <c r="I9" s="110">
        <v>299.10000000000002</v>
      </c>
      <c r="J9" s="109">
        <v>449</v>
      </c>
      <c r="K9" s="113">
        <v>452.1</v>
      </c>
      <c r="L9" s="110">
        <v>469.1</v>
      </c>
      <c r="M9" s="109">
        <v>389.5</v>
      </c>
      <c r="N9" s="113">
        <v>365.9</v>
      </c>
      <c r="O9" s="110">
        <v>423.3</v>
      </c>
      <c r="P9" s="19">
        <v>30.4</v>
      </c>
      <c r="Q9" s="19">
        <v>30.6</v>
      </c>
      <c r="R9" s="19">
        <v>32.9</v>
      </c>
      <c r="S9" s="19">
        <v>29.9</v>
      </c>
      <c r="T9" s="19">
        <v>29.6</v>
      </c>
      <c r="U9" s="19">
        <v>32.799999999999997</v>
      </c>
      <c r="V9" s="19">
        <v>32.9</v>
      </c>
      <c r="W9" s="19">
        <v>30.4</v>
      </c>
      <c r="X9" s="19">
        <v>31.5</v>
      </c>
      <c r="Y9" s="19">
        <v>30.8</v>
      </c>
      <c r="Z9" s="19">
        <v>32.4</v>
      </c>
      <c r="AA9" s="19">
        <v>30.7</v>
      </c>
      <c r="AB9" s="19">
        <v>31.3</v>
      </c>
      <c r="AC9" s="19">
        <v>30.1</v>
      </c>
      <c r="AD9" s="78">
        <v>1</v>
      </c>
      <c r="AE9">
        <v>30.4</v>
      </c>
      <c r="AF9">
        <f>AVERAGE(Q9:R9)</f>
        <v>31.75</v>
      </c>
      <c r="AG9">
        <f>AVERAGE(S9:T9)</f>
        <v>29.75</v>
      </c>
      <c r="AH9">
        <f>AVERAGE(U9:W9)</f>
        <v>32.033333333333331</v>
      </c>
      <c r="AI9">
        <f>AVERAGE(X9:Z9)</f>
        <v>31.566666666666663</v>
      </c>
      <c r="AJ9">
        <f>AVERAGE(AA9:AC9)</f>
        <v>30.7</v>
      </c>
    </row>
    <row r="10" spans="1:36" x14ac:dyDescent="0.3">
      <c r="A10" s="78">
        <v>2</v>
      </c>
      <c r="B10" s="108">
        <v>167</v>
      </c>
      <c r="C10" s="109">
        <v>201.5</v>
      </c>
      <c r="D10" s="110">
        <v>219</v>
      </c>
      <c r="E10" s="111">
        <v>284.2</v>
      </c>
      <c r="F10" s="112">
        <v>331.1</v>
      </c>
      <c r="G10" s="109">
        <v>1554.2</v>
      </c>
      <c r="H10" s="113">
        <v>1420.9</v>
      </c>
      <c r="I10" s="110">
        <v>1549.9</v>
      </c>
      <c r="J10" s="109">
        <v>1893.1</v>
      </c>
      <c r="K10" s="113">
        <v>1616.6</v>
      </c>
      <c r="L10" s="110">
        <v>1644.7</v>
      </c>
      <c r="M10" s="109">
        <v>1485.6</v>
      </c>
      <c r="N10" s="113">
        <v>1481.9</v>
      </c>
      <c r="O10" s="110">
        <v>1561.3</v>
      </c>
      <c r="AD10" s="78">
        <v>2</v>
      </c>
    </row>
    <row r="11" spans="1:36" x14ac:dyDescent="0.3">
      <c r="A11" s="78">
        <v>3</v>
      </c>
      <c r="B11" s="108">
        <v>180</v>
      </c>
      <c r="C11" s="109">
        <v>220.8</v>
      </c>
      <c r="D11" s="110">
        <v>254.4</v>
      </c>
      <c r="E11" s="111">
        <v>288.39999999999998</v>
      </c>
      <c r="F11" s="112">
        <v>338.7</v>
      </c>
      <c r="G11" s="109">
        <v>1567.6</v>
      </c>
      <c r="H11" s="113">
        <v>1428.2</v>
      </c>
      <c r="I11" s="110">
        <v>1983.8</v>
      </c>
      <c r="J11" s="109">
        <v>1968.8</v>
      </c>
      <c r="K11" s="113">
        <v>1623.1</v>
      </c>
      <c r="L11" s="110">
        <v>1666.6</v>
      </c>
      <c r="M11" s="109">
        <v>1490.6</v>
      </c>
      <c r="N11" s="113">
        <v>1488.6</v>
      </c>
      <c r="O11" s="110">
        <v>1580.5</v>
      </c>
      <c r="P11">
        <v>50.1</v>
      </c>
      <c r="Q11">
        <v>50.2</v>
      </c>
      <c r="R11">
        <v>53.5</v>
      </c>
      <c r="S11">
        <v>12.2</v>
      </c>
      <c r="T11">
        <v>13.3</v>
      </c>
      <c r="U11">
        <v>13.9</v>
      </c>
      <c r="V11">
        <v>15.9</v>
      </c>
      <c r="W11">
        <v>41.7</v>
      </c>
      <c r="X11">
        <v>58.6</v>
      </c>
      <c r="Y11">
        <v>13.8</v>
      </c>
      <c r="Z11">
        <v>17</v>
      </c>
      <c r="AA11">
        <v>54.2</v>
      </c>
      <c r="AB11">
        <v>12.1</v>
      </c>
      <c r="AC11">
        <v>16.600000000000001</v>
      </c>
      <c r="AD11" s="78">
        <v>3</v>
      </c>
      <c r="AE11">
        <v>50.1</v>
      </c>
      <c r="AF11">
        <f>AVERAGE(Q11:R11)</f>
        <v>51.85</v>
      </c>
      <c r="AG11">
        <f>AVERAGE(S11:T11)</f>
        <v>12.75</v>
      </c>
      <c r="AH11">
        <f>AVERAGE(U11:W11)</f>
        <v>23.833333333333332</v>
      </c>
      <c r="AI11">
        <f>AVERAGE(X11:Z11)</f>
        <v>29.8</v>
      </c>
      <c r="AJ11">
        <f>AVERAGE(AA11:AC11)</f>
        <v>27.633333333333336</v>
      </c>
    </row>
    <row r="12" spans="1:36" x14ac:dyDescent="0.3">
      <c r="A12" s="78">
        <v>4</v>
      </c>
      <c r="B12" s="108">
        <v>212.3</v>
      </c>
      <c r="C12" s="109">
        <v>253</v>
      </c>
      <c r="D12" s="110">
        <v>299.7</v>
      </c>
      <c r="E12" s="111">
        <v>291.3</v>
      </c>
      <c r="F12" s="112">
        <v>338.5</v>
      </c>
      <c r="G12" s="109">
        <v>1932.9</v>
      </c>
      <c r="H12" s="113">
        <v>1990.4</v>
      </c>
      <c r="I12" s="110">
        <v>2106.9</v>
      </c>
      <c r="J12" s="109">
        <v>1973.6</v>
      </c>
      <c r="K12" s="113">
        <v>1696.8</v>
      </c>
      <c r="L12" s="110">
        <v>1726.6</v>
      </c>
      <c r="M12" s="109">
        <v>1750.8</v>
      </c>
      <c r="N12" s="113">
        <v>1563.5</v>
      </c>
      <c r="O12" s="110">
        <v>1635.7</v>
      </c>
      <c r="AD12" s="78">
        <v>4</v>
      </c>
    </row>
    <row r="13" spans="1:36" x14ac:dyDescent="0.3">
      <c r="A13" s="78">
        <v>5</v>
      </c>
      <c r="B13" s="108">
        <v>248.2</v>
      </c>
      <c r="C13" s="109">
        <v>288.3</v>
      </c>
      <c r="D13" s="110">
        <v>345.3</v>
      </c>
      <c r="E13" s="111">
        <v>294.3</v>
      </c>
      <c r="F13" s="112">
        <v>359.7</v>
      </c>
      <c r="G13" s="109">
        <v>2134.6</v>
      </c>
      <c r="H13" s="113">
        <v>2128.6999999999998</v>
      </c>
      <c r="I13" s="110">
        <v>2326.6999999999998</v>
      </c>
      <c r="J13" s="109">
        <v>2106.5</v>
      </c>
      <c r="K13" s="113">
        <v>2047.5</v>
      </c>
      <c r="L13" s="110">
        <v>2051.5</v>
      </c>
      <c r="M13" s="109">
        <v>2087.9</v>
      </c>
      <c r="N13" s="113">
        <v>1915.7</v>
      </c>
      <c r="O13" s="110">
        <v>1967.8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78">
        <v>5</v>
      </c>
    </row>
    <row r="14" spans="1:36" x14ac:dyDescent="0.3">
      <c r="A14" s="78">
        <v>6</v>
      </c>
      <c r="B14" s="108">
        <v>252.8</v>
      </c>
      <c r="C14" s="109">
        <v>294.2</v>
      </c>
      <c r="D14" s="110">
        <v>350.5</v>
      </c>
      <c r="E14" s="111">
        <v>311.7</v>
      </c>
      <c r="F14" s="112">
        <v>466.5</v>
      </c>
      <c r="G14" s="109">
        <v>2142.8000000000002</v>
      </c>
      <c r="H14" s="113">
        <v>2235.8000000000002</v>
      </c>
      <c r="I14" s="110">
        <v>2396.8000000000002</v>
      </c>
      <c r="J14" s="109">
        <v>2158.8000000000002</v>
      </c>
      <c r="K14" s="113">
        <v>2057.4</v>
      </c>
      <c r="L14" s="110">
        <v>2062.3000000000002</v>
      </c>
      <c r="M14" s="109">
        <v>2102.4</v>
      </c>
      <c r="N14" s="113">
        <v>1923.7</v>
      </c>
      <c r="O14" s="110">
        <v>1978.2</v>
      </c>
      <c r="P14">
        <v>62.5</v>
      </c>
      <c r="Q14">
        <v>50</v>
      </c>
      <c r="R14">
        <v>54.1</v>
      </c>
      <c r="S14">
        <v>19.899999999999999</v>
      </c>
      <c r="T14">
        <v>20.5</v>
      </c>
      <c r="U14" s="6">
        <v>62.5</v>
      </c>
      <c r="V14" s="15">
        <v>65.8</v>
      </c>
      <c r="W14" s="15">
        <v>73.7</v>
      </c>
      <c r="X14" s="15">
        <v>76.599999999999994</v>
      </c>
      <c r="Y14" s="15">
        <v>63.8</v>
      </c>
      <c r="Z14" s="15">
        <v>70.5</v>
      </c>
      <c r="AA14" s="15">
        <v>73.400000000000006</v>
      </c>
      <c r="AB14" s="15">
        <v>70.8</v>
      </c>
      <c r="AC14" s="15">
        <v>74.5</v>
      </c>
      <c r="AD14" s="78">
        <v>6</v>
      </c>
      <c r="AE14" s="100">
        <v>62.5</v>
      </c>
      <c r="AF14" s="100">
        <f>AVERAGE(Q14:R14)</f>
        <v>52.05</v>
      </c>
      <c r="AG14" s="100">
        <f>AVERAGE(S14:T14)</f>
        <v>20.2</v>
      </c>
      <c r="AH14" s="100">
        <f>AVERAGE(U14:W14)</f>
        <v>67.333333333333329</v>
      </c>
      <c r="AI14" s="100">
        <f>AVERAGE(X14:Z14)</f>
        <v>70.3</v>
      </c>
      <c r="AJ14" s="100">
        <f>AVERAGE(AA14:AC14)</f>
        <v>72.899999999999991</v>
      </c>
    </row>
    <row r="15" spans="1:36" x14ac:dyDescent="0.3">
      <c r="A15" s="78">
        <v>7</v>
      </c>
      <c r="B15" s="108">
        <v>264.5</v>
      </c>
      <c r="C15" s="109">
        <v>312.8</v>
      </c>
      <c r="D15" s="110">
        <v>369.7</v>
      </c>
      <c r="E15" s="111">
        <v>411.6</v>
      </c>
      <c r="F15" s="112">
        <v>509.5</v>
      </c>
      <c r="G15" s="109">
        <v>2219.5</v>
      </c>
      <c r="H15" s="113">
        <v>2362.1</v>
      </c>
      <c r="I15" s="110">
        <v>2449.6</v>
      </c>
      <c r="J15" s="109">
        <v>2237.5</v>
      </c>
      <c r="K15" s="113">
        <v>2093.8000000000002</v>
      </c>
      <c r="L15" s="110">
        <v>2090.1999999999998</v>
      </c>
      <c r="M15" s="109">
        <v>2142.5</v>
      </c>
      <c r="N15" s="113">
        <v>1929.2</v>
      </c>
      <c r="O15" s="110">
        <v>1989.3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78">
        <v>7</v>
      </c>
    </row>
    <row r="16" spans="1:36" x14ac:dyDescent="0.3">
      <c r="A16" s="78">
        <v>8</v>
      </c>
      <c r="B16" s="108">
        <v>268.39999999999998</v>
      </c>
      <c r="C16" s="109">
        <v>316.60000000000002</v>
      </c>
      <c r="D16" s="110">
        <v>373.5</v>
      </c>
      <c r="E16" s="111">
        <v>443.3</v>
      </c>
      <c r="F16" s="112">
        <v>538</v>
      </c>
      <c r="G16" s="109">
        <v>2244.9</v>
      </c>
      <c r="H16" s="113">
        <v>2388.1999999999998</v>
      </c>
      <c r="I16" s="110">
        <v>2502.3000000000002</v>
      </c>
      <c r="J16" s="109">
        <v>2250.6999999999998</v>
      </c>
      <c r="K16" s="113">
        <v>2116.6</v>
      </c>
      <c r="L16" s="110">
        <v>2122.1</v>
      </c>
      <c r="M16" s="109">
        <v>2150.5</v>
      </c>
      <c r="N16" s="113">
        <v>1944</v>
      </c>
      <c r="O16" s="110">
        <v>2012.1</v>
      </c>
      <c r="P16" s="19">
        <v>60.7</v>
      </c>
      <c r="Q16" s="30">
        <v>49.1</v>
      </c>
      <c r="R16" s="31">
        <v>43.8</v>
      </c>
      <c r="S16" s="31">
        <v>34.799999999999997</v>
      </c>
      <c r="T16" s="31">
        <v>37.4</v>
      </c>
      <c r="U16" s="31">
        <v>56.2</v>
      </c>
      <c r="V16" s="31">
        <v>62.8</v>
      </c>
      <c r="W16" s="31">
        <v>59.2</v>
      </c>
      <c r="X16" s="31">
        <v>62.4</v>
      </c>
      <c r="Y16" s="31">
        <v>53.8</v>
      </c>
      <c r="Z16" s="31">
        <v>54.9</v>
      </c>
      <c r="AA16" s="31">
        <v>71.3</v>
      </c>
      <c r="AB16" s="31">
        <v>70.099999999999994</v>
      </c>
      <c r="AC16" s="31">
        <v>70.599999999999994</v>
      </c>
      <c r="AD16" s="78">
        <v>8</v>
      </c>
      <c r="AE16">
        <v>60.7</v>
      </c>
      <c r="AF16">
        <f>AVERAGE(Q16:R16)</f>
        <v>46.45</v>
      </c>
      <c r="AG16">
        <f>AVERAGE(S16:T16)</f>
        <v>36.099999999999994</v>
      </c>
      <c r="AH16">
        <f>AVERAGE(U16:W16)</f>
        <v>59.4</v>
      </c>
      <c r="AI16">
        <f>AVERAGE(X16:Z16)</f>
        <v>57.033333333333331</v>
      </c>
      <c r="AJ16">
        <f>AVERAGE(AA16:AC16)</f>
        <v>70.666666666666657</v>
      </c>
    </row>
    <row r="17" spans="1:36" x14ac:dyDescent="0.3">
      <c r="A17" s="78">
        <v>9</v>
      </c>
      <c r="B17" s="108">
        <v>272.2</v>
      </c>
      <c r="C17" s="109">
        <v>320.39999999999998</v>
      </c>
      <c r="D17" s="110">
        <v>377.3</v>
      </c>
      <c r="E17" s="111">
        <v>819.2</v>
      </c>
      <c r="F17" s="112">
        <v>778.6</v>
      </c>
      <c r="G17" s="109">
        <v>2675.4</v>
      </c>
      <c r="H17" s="113">
        <v>2681.7</v>
      </c>
      <c r="I17" s="110">
        <v>2929.1</v>
      </c>
      <c r="J17" s="109">
        <v>2602.6999999999998</v>
      </c>
      <c r="K17" s="113">
        <v>2456.3000000000002</v>
      </c>
      <c r="L17" s="110">
        <v>2538.9</v>
      </c>
      <c r="M17" s="109">
        <v>2402.6999999999998</v>
      </c>
      <c r="N17" s="113">
        <v>2316.8000000000002</v>
      </c>
      <c r="O17" s="110">
        <v>2361.5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78">
        <v>9</v>
      </c>
    </row>
    <row r="18" spans="1:36" x14ac:dyDescent="0.3">
      <c r="A18" s="78">
        <v>10</v>
      </c>
      <c r="B18" s="108">
        <v>275</v>
      </c>
      <c r="C18" s="109">
        <v>323.2</v>
      </c>
      <c r="D18" s="110">
        <v>380.6</v>
      </c>
      <c r="E18" s="111">
        <v>836.3</v>
      </c>
      <c r="F18" s="112">
        <v>988.1</v>
      </c>
      <c r="G18" s="109">
        <v>2735.1</v>
      </c>
      <c r="H18" s="113">
        <v>2690.7</v>
      </c>
      <c r="I18" s="110">
        <v>3062.5</v>
      </c>
      <c r="J18" s="109">
        <v>2710.6</v>
      </c>
      <c r="K18" s="113">
        <v>2463</v>
      </c>
      <c r="L18" s="110">
        <v>2570.5</v>
      </c>
      <c r="M18" s="109">
        <v>2491.1</v>
      </c>
      <c r="N18" s="113">
        <v>2324.6999999999998</v>
      </c>
      <c r="O18" s="110">
        <v>2417</v>
      </c>
      <c r="P18" s="19">
        <v>64.599999999999994</v>
      </c>
      <c r="Q18" s="30">
        <v>43.6</v>
      </c>
      <c r="R18" s="31">
        <v>41.9</v>
      </c>
      <c r="S18" s="31">
        <v>44.9</v>
      </c>
      <c r="T18" s="31">
        <v>45.6</v>
      </c>
      <c r="U18" s="31">
        <v>63.8</v>
      </c>
      <c r="V18" s="31">
        <v>61.8</v>
      </c>
      <c r="W18" s="31">
        <v>62.9</v>
      </c>
      <c r="X18" s="31">
        <v>67.900000000000006</v>
      </c>
      <c r="Y18" s="31">
        <v>62.3</v>
      </c>
      <c r="Z18" s="31">
        <v>66.400000000000006</v>
      </c>
      <c r="AA18" s="31">
        <v>68.3</v>
      </c>
      <c r="AB18" s="31">
        <v>70.099999999999994</v>
      </c>
      <c r="AC18" s="31">
        <v>70.900000000000006</v>
      </c>
      <c r="AD18" s="78">
        <v>10</v>
      </c>
      <c r="AE18">
        <v>64.599999999999994</v>
      </c>
      <c r="AF18">
        <f>AVERAGE(Q18:R18)</f>
        <v>42.75</v>
      </c>
      <c r="AG18">
        <f>AVERAGE(S18:T18)</f>
        <v>45.25</v>
      </c>
      <c r="AH18">
        <f>AVERAGE(U18:W18)</f>
        <v>62.833333333333336</v>
      </c>
      <c r="AI18">
        <f>AVERAGE(X18:Z18)</f>
        <v>65.533333333333331</v>
      </c>
      <c r="AJ18">
        <f>AVERAGE(AA18:AC18)</f>
        <v>69.766666666666666</v>
      </c>
    </row>
    <row r="19" spans="1:36" x14ac:dyDescent="0.3">
      <c r="A19" s="78">
        <v>11</v>
      </c>
      <c r="B19" s="108">
        <v>277.89999999999998</v>
      </c>
      <c r="C19" s="109">
        <v>326.10000000000002</v>
      </c>
      <c r="D19" s="110">
        <v>383.9</v>
      </c>
      <c r="E19" s="111">
        <v>876</v>
      </c>
      <c r="F19" s="112">
        <v>1018.8</v>
      </c>
      <c r="G19" s="109">
        <v>3084.2</v>
      </c>
      <c r="H19" s="113">
        <v>3094.6</v>
      </c>
      <c r="I19" s="110">
        <v>3405.3</v>
      </c>
      <c r="J19" s="109">
        <v>2985.6</v>
      </c>
      <c r="K19" s="113">
        <v>2628.1</v>
      </c>
      <c r="L19" s="110">
        <v>2816.1</v>
      </c>
      <c r="M19" s="109">
        <v>2784.2</v>
      </c>
      <c r="N19" s="113">
        <v>2467.3000000000002</v>
      </c>
      <c r="O19" s="110">
        <v>2638.4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78">
        <v>11</v>
      </c>
    </row>
    <row r="20" spans="1:36" x14ac:dyDescent="0.3">
      <c r="A20" s="78">
        <v>12</v>
      </c>
      <c r="B20" s="108">
        <v>280.8</v>
      </c>
      <c r="C20" s="109">
        <v>329</v>
      </c>
      <c r="D20" s="110">
        <v>402</v>
      </c>
      <c r="E20" s="111">
        <v>1019.9</v>
      </c>
      <c r="F20" s="112">
        <v>1110.2</v>
      </c>
      <c r="G20" s="109">
        <v>3032.3</v>
      </c>
      <c r="H20" s="113">
        <v>3141.7</v>
      </c>
      <c r="I20" s="110">
        <v>3461</v>
      </c>
      <c r="J20" s="109">
        <v>3065.8</v>
      </c>
      <c r="K20" s="113">
        <v>2773</v>
      </c>
      <c r="L20" s="110">
        <v>2868.8</v>
      </c>
      <c r="M20" s="109">
        <v>2790</v>
      </c>
      <c r="N20" s="113">
        <v>2602.8000000000002</v>
      </c>
      <c r="O20" s="110">
        <v>2709.1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78">
        <v>12</v>
      </c>
    </row>
    <row r="21" spans="1:36" x14ac:dyDescent="0.3">
      <c r="A21" s="78">
        <v>13</v>
      </c>
      <c r="B21" s="108">
        <v>284.5</v>
      </c>
      <c r="C21" s="109">
        <v>332.7</v>
      </c>
      <c r="D21" s="110">
        <v>405.7</v>
      </c>
      <c r="E21" s="111">
        <v>1059.2</v>
      </c>
      <c r="F21" s="112">
        <v>1203.7</v>
      </c>
      <c r="G21" s="109">
        <v>3354.8</v>
      </c>
      <c r="H21" s="113">
        <v>3382.4</v>
      </c>
      <c r="I21" s="110">
        <v>3470.4</v>
      </c>
      <c r="J21" s="109">
        <v>3474.6</v>
      </c>
      <c r="K21" s="113">
        <v>2980.9</v>
      </c>
      <c r="L21" s="110">
        <v>2875.7</v>
      </c>
      <c r="M21" s="109">
        <v>2794.3</v>
      </c>
      <c r="N21" s="113">
        <v>2637.1</v>
      </c>
      <c r="O21" s="110">
        <v>2716</v>
      </c>
      <c r="P21" s="19">
        <v>53</v>
      </c>
      <c r="Q21" s="19">
        <v>46.2</v>
      </c>
      <c r="R21" s="19">
        <v>49.2</v>
      </c>
      <c r="S21" s="19">
        <v>44.5</v>
      </c>
      <c r="T21" s="19">
        <v>45.4</v>
      </c>
      <c r="U21" s="19">
        <v>43.2</v>
      </c>
      <c r="V21" s="19">
        <v>44.2</v>
      </c>
      <c r="W21" s="19">
        <v>37.5</v>
      </c>
      <c r="X21" s="19">
        <v>44.5</v>
      </c>
      <c r="Y21" s="19">
        <v>48.3</v>
      </c>
      <c r="Z21" s="19">
        <v>46.5</v>
      </c>
      <c r="AA21" s="19">
        <v>42.6</v>
      </c>
      <c r="AB21" s="19">
        <v>47.4</v>
      </c>
      <c r="AC21" s="19">
        <v>48.6</v>
      </c>
      <c r="AD21" s="78">
        <v>13</v>
      </c>
      <c r="AE21">
        <v>53</v>
      </c>
      <c r="AF21">
        <f>AVERAGE(Q21:R21)</f>
        <v>47.7</v>
      </c>
      <c r="AG21">
        <f>AVERAGE(S21:T21)</f>
        <v>44.95</v>
      </c>
      <c r="AH21">
        <f>AVERAGE(U21:W21)</f>
        <v>41.633333333333333</v>
      </c>
      <c r="AI21">
        <f>AVERAGE(X21:Z21)</f>
        <v>46.433333333333337</v>
      </c>
      <c r="AJ21">
        <f>AVERAGE(AA21:AC21)</f>
        <v>46.199999999999996</v>
      </c>
    </row>
    <row r="22" spans="1:36" x14ac:dyDescent="0.3">
      <c r="A22" s="78">
        <v>14</v>
      </c>
      <c r="B22" s="108">
        <v>288.2</v>
      </c>
      <c r="C22" s="109">
        <v>336.4</v>
      </c>
      <c r="D22" s="110">
        <v>409.4</v>
      </c>
      <c r="E22" s="111">
        <v>1171.5</v>
      </c>
      <c r="F22" s="112">
        <v>1320.6</v>
      </c>
      <c r="G22" s="109">
        <v>3379.3</v>
      </c>
      <c r="H22" s="113">
        <v>3458.6</v>
      </c>
      <c r="I22" s="110">
        <v>3500.2</v>
      </c>
      <c r="J22" s="109">
        <v>3578.1</v>
      </c>
      <c r="K22" s="113">
        <v>3052.4</v>
      </c>
      <c r="L22" s="110">
        <v>3044.7</v>
      </c>
      <c r="M22" s="109">
        <v>2898</v>
      </c>
      <c r="N22" s="113">
        <v>2730.2</v>
      </c>
      <c r="O22" s="110">
        <v>2912</v>
      </c>
      <c r="AD22" s="78">
        <v>14</v>
      </c>
    </row>
    <row r="23" spans="1:36" x14ac:dyDescent="0.3">
      <c r="A23" s="78">
        <v>15</v>
      </c>
      <c r="B23" s="108">
        <v>292.8</v>
      </c>
      <c r="C23" s="109">
        <v>340.9</v>
      </c>
      <c r="D23" s="110">
        <v>413.9</v>
      </c>
      <c r="E23" s="111">
        <v>1198.9000000000001</v>
      </c>
      <c r="F23" s="112">
        <v>1328.3</v>
      </c>
      <c r="G23" s="109">
        <v>3427.2</v>
      </c>
      <c r="H23" s="113">
        <v>3466.2</v>
      </c>
      <c r="I23" s="110">
        <v>3568.1</v>
      </c>
      <c r="J23" s="109">
        <v>3649.5</v>
      </c>
      <c r="K23" s="113">
        <v>3209.9</v>
      </c>
      <c r="L23" s="110">
        <v>3150.6</v>
      </c>
      <c r="M23" s="109">
        <v>2901.6</v>
      </c>
      <c r="N23" s="113">
        <v>2875.2</v>
      </c>
      <c r="O23" s="110">
        <v>3105.7</v>
      </c>
      <c r="P23">
        <v>46.1</v>
      </c>
      <c r="Q23">
        <v>46.7</v>
      </c>
      <c r="R23">
        <v>49</v>
      </c>
      <c r="S23">
        <v>45.9</v>
      </c>
      <c r="T23">
        <v>46.2</v>
      </c>
      <c r="U23">
        <v>55.8</v>
      </c>
      <c r="V23">
        <v>57.3</v>
      </c>
      <c r="W23">
        <v>51.2</v>
      </c>
      <c r="X23">
        <v>56.7</v>
      </c>
      <c r="Y23">
        <v>52.3</v>
      </c>
      <c r="Z23">
        <v>48.7</v>
      </c>
      <c r="AA23">
        <v>53.9</v>
      </c>
      <c r="AB23">
        <v>49.3</v>
      </c>
      <c r="AC23">
        <v>52.5</v>
      </c>
      <c r="AD23" s="78">
        <v>15</v>
      </c>
      <c r="AE23">
        <v>46.1</v>
      </c>
      <c r="AF23">
        <f>AVERAGE(Q23:R23)</f>
        <v>47.85</v>
      </c>
      <c r="AG23">
        <f>AVERAGE(S23:T23)</f>
        <v>46.05</v>
      </c>
      <c r="AH23">
        <f>AVERAGE(U23:W23)</f>
        <v>54.766666666666673</v>
      </c>
      <c r="AI23">
        <f>AVERAGE(X23:Z23)</f>
        <v>52.566666666666663</v>
      </c>
      <c r="AJ23">
        <f>AVERAGE(AA23:AC23)</f>
        <v>51.9</v>
      </c>
    </row>
    <row r="24" spans="1:36" x14ac:dyDescent="0.3">
      <c r="A24" s="78">
        <v>16</v>
      </c>
      <c r="B24" s="108">
        <v>297.3</v>
      </c>
      <c r="C24" s="109">
        <v>345.4</v>
      </c>
      <c r="D24" s="110">
        <v>418.4</v>
      </c>
      <c r="E24" s="111">
        <v>1258.8</v>
      </c>
      <c r="F24" s="112">
        <v>1366.9</v>
      </c>
      <c r="G24" s="109">
        <v>3916.3</v>
      </c>
      <c r="H24" s="113">
        <v>3971</v>
      </c>
      <c r="I24" s="110">
        <v>4075.3</v>
      </c>
      <c r="J24" s="109">
        <v>3857.7</v>
      </c>
      <c r="K24" s="113">
        <v>3723.8</v>
      </c>
      <c r="L24" s="110">
        <v>3616</v>
      </c>
      <c r="M24" s="109">
        <v>3237.2</v>
      </c>
      <c r="N24" s="113">
        <v>3148.5</v>
      </c>
      <c r="O24" s="110">
        <v>3274.9</v>
      </c>
      <c r="AD24" s="78">
        <v>16</v>
      </c>
    </row>
    <row r="25" spans="1:36" x14ac:dyDescent="0.3">
      <c r="A25" s="78">
        <v>17</v>
      </c>
      <c r="B25" s="108">
        <v>300.10000000000002</v>
      </c>
      <c r="C25" s="109">
        <v>348.2</v>
      </c>
      <c r="D25" s="110">
        <v>421.2</v>
      </c>
      <c r="E25" s="111">
        <v>1410.7</v>
      </c>
      <c r="F25" s="112">
        <v>1500.7</v>
      </c>
      <c r="G25" s="109">
        <v>3922.3</v>
      </c>
      <c r="H25" s="113">
        <v>3975.3</v>
      </c>
      <c r="I25" s="110">
        <v>4081.4</v>
      </c>
      <c r="J25" s="109">
        <v>4498.3999999999996</v>
      </c>
      <c r="K25" s="113">
        <v>4244.3999999999996</v>
      </c>
      <c r="L25" s="110">
        <v>4127.8</v>
      </c>
      <c r="M25" s="109">
        <v>3380.3</v>
      </c>
      <c r="N25" s="113">
        <v>3161.5</v>
      </c>
      <c r="O25" s="110">
        <v>3343.6</v>
      </c>
      <c r="P25" s="19">
        <v>45.4</v>
      </c>
      <c r="Q25" s="19">
        <v>46.8</v>
      </c>
      <c r="R25" s="19">
        <v>48.2</v>
      </c>
      <c r="S25" s="19">
        <v>45.9</v>
      </c>
      <c r="T25" s="19">
        <v>45.1</v>
      </c>
      <c r="U25" s="19">
        <v>62.5</v>
      </c>
      <c r="V25" s="19">
        <v>69.599999999999994</v>
      </c>
      <c r="W25" s="19">
        <v>58.1</v>
      </c>
      <c r="X25" s="19">
        <v>59.2</v>
      </c>
      <c r="Y25" s="19">
        <v>55</v>
      </c>
      <c r="Z25" s="19">
        <v>55.2</v>
      </c>
      <c r="AA25" s="19">
        <v>57.8</v>
      </c>
      <c r="AB25" s="19">
        <v>56.6</v>
      </c>
      <c r="AC25" s="19">
        <v>58.1</v>
      </c>
      <c r="AD25" s="78">
        <v>17</v>
      </c>
      <c r="AE25">
        <v>45.4</v>
      </c>
      <c r="AF25">
        <f>AVERAGE(Q25:R25)</f>
        <v>47.5</v>
      </c>
      <c r="AG25">
        <f>AVERAGE(S25:T25)</f>
        <v>45.5</v>
      </c>
      <c r="AH25">
        <f>AVERAGE(U25:W25)</f>
        <v>63.4</v>
      </c>
      <c r="AI25">
        <f>AVERAGE(X25:Z25)</f>
        <v>56.466666666666669</v>
      </c>
      <c r="AJ25">
        <f>AVERAGE(AA25:AC25)</f>
        <v>57.5</v>
      </c>
    </row>
    <row r="26" spans="1:36" x14ac:dyDescent="0.3">
      <c r="A26" s="78">
        <v>18</v>
      </c>
      <c r="B26" s="108">
        <v>302.89999999999998</v>
      </c>
      <c r="C26" s="109">
        <v>351</v>
      </c>
      <c r="D26" s="110">
        <v>424</v>
      </c>
      <c r="E26" s="111">
        <v>1600.1</v>
      </c>
      <c r="F26" s="112">
        <v>1534.7</v>
      </c>
      <c r="G26" s="109">
        <v>4027.9</v>
      </c>
      <c r="H26" s="113">
        <v>4078.2</v>
      </c>
      <c r="I26" s="110">
        <v>4084.2</v>
      </c>
      <c r="J26" s="109">
        <v>4667.2</v>
      </c>
      <c r="K26" s="113">
        <v>4596.8</v>
      </c>
      <c r="L26" s="110">
        <v>4672.1000000000004</v>
      </c>
      <c r="M26" s="109">
        <v>3751.7</v>
      </c>
      <c r="N26" s="113">
        <v>3841.6</v>
      </c>
      <c r="O26" s="110">
        <v>3727.1</v>
      </c>
      <c r="AD26" s="78">
        <v>18</v>
      </c>
    </row>
    <row r="27" spans="1:36" x14ac:dyDescent="0.3">
      <c r="A27" s="78">
        <v>19</v>
      </c>
      <c r="B27" s="108">
        <v>305.89999999999998</v>
      </c>
      <c r="C27" s="109">
        <v>354</v>
      </c>
      <c r="D27" s="110">
        <v>426.9</v>
      </c>
      <c r="E27" s="111">
        <v>1603.6</v>
      </c>
      <c r="F27" s="112">
        <v>1593.8</v>
      </c>
      <c r="G27" s="109">
        <v>4087.4</v>
      </c>
      <c r="H27" s="113">
        <v>4081</v>
      </c>
      <c r="I27" s="110">
        <v>4086.9</v>
      </c>
      <c r="J27" s="109">
        <v>4691.3999999999996</v>
      </c>
      <c r="K27" s="113">
        <v>4563.1000000000004</v>
      </c>
      <c r="L27" s="110">
        <v>4770.6000000000004</v>
      </c>
      <c r="M27" s="109">
        <v>3755.3</v>
      </c>
      <c r="N27" s="113">
        <v>3947.8</v>
      </c>
      <c r="O27" s="110">
        <v>3822.7</v>
      </c>
      <c r="AD27" s="78">
        <v>19</v>
      </c>
    </row>
    <row r="28" spans="1:36" x14ac:dyDescent="0.3">
      <c r="A28" s="78">
        <v>20</v>
      </c>
      <c r="B28" s="108">
        <v>310</v>
      </c>
      <c r="C28" s="109">
        <v>358.1</v>
      </c>
      <c r="D28" s="110">
        <v>431.1</v>
      </c>
      <c r="E28" s="111">
        <v>1607.2</v>
      </c>
      <c r="F28" s="112">
        <v>1615.6</v>
      </c>
      <c r="G28" s="109">
        <v>4094.9</v>
      </c>
      <c r="H28" s="113">
        <v>4084</v>
      </c>
      <c r="I28" s="110">
        <v>4092.5</v>
      </c>
      <c r="J28" s="109">
        <v>4740.6000000000004</v>
      </c>
      <c r="K28" s="113">
        <v>4604.3999999999996</v>
      </c>
      <c r="L28" s="110">
        <v>4836.8</v>
      </c>
      <c r="M28" s="109">
        <v>3961.3</v>
      </c>
      <c r="N28" s="113">
        <v>3986.4</v>
      </c>
      <c r="O28" s="110">
        <v>3962.7</v>
      </c>
      <c r="P28" s="19">
        <v>35.700000000000003</v>
      </c>
      <c r="Q28" s="19">
        <v>42.8</v>
      </c>
      <c r="R28" s="19">
        <v>43.3</v>
      </c>
      <c r="S28" s="19">
        <v>45.9</v>
      </c>
      <c r="T28" s="19">
        <v>45.6</v>
      </c>
      <c r="U28" s="19">
        <v>63.3</v>
      </c>
      <c r="V28" s="19">
        <v>62.1</v>
      </c>
      <c r="W28" s="19">
        <v>55.2</v>
      </c>
      <c r="X28" s="19">
        <v>50.5</v>
      </c>
      <c r="Y28" s="19">
        <v>65.900000000000006</v>
      </c>
      <c r="Z28" s="19">
        <v>57.9</v>
      </c>
      <c r="AA28" s="19">
        <v>52.7</v>
      </c>
      <c r="AB28" s="19">
        <v>52.2</v>
      </c>
      <c r="AC28" s="19">
        <v>53.2</v>
      </c>
      <c r="AD28" s="78">
        <v>20</v>
      </c>
      <c r="AE28">
        <v>35.700000000000003</v>
      </c>
      <c r="AF28">
        <f>AVERAGE(Q28:R28)</f>
        <v>43.05</v>
      </c>
      <c r="AG28">
        <f>AVERAGE(S28:T28)</f>
        <v>45.75</v>
      </c>
      <c r="AH28">
        <f>AVERAGE(U28:W28)</f>
        <v>60.20000000000001</v>
      </c>
      <c r="AI28">
        <f>AVERAGE(X28:Z28)</f>
        <v>58.1</v>
      </c>
      <c r="AJ28">
        <f>AVERAGE(AA28:AC28)</f>
        <v>52.70000000000001</v>
      </c>
    </row>
    <row r="29" spans="1:36" x14ac:dyDescent="0.3">
      <c r="A29" s="78">
        <v>21</v>
      </c>
      <c r="B29" s="108">
        <v>314</v>
      </c>
      <c r="C29" s="109">
        <v>362.1</v>
      </c>
      <c r="D29" s="110">
        <v>435</v>
      </c>
      <c r="E29" s="111">
        <v>1611.4</v>
      </c>
      <c r="F29" s="112">
        <v>1619.9</v>
      </c>
      <c r="G29" s="109">
        <v>4552.8</v>
      </c>
      <c r="H29" s="113">
        <v>4588.2</v>
      </c>
      <c r="I29" s="110">
        <v>4411.1000000000004</v>
      </c>
      <c r="J29" s="109">
        <v>5805.7</v>
      </c>
      <c r="K29" s="113">
        <v>5570.3</v>
      </c>
      <c r="L29" s="110">
        <v>5754.2</v>
      </c>
      <c r="M29" s="109">
        <v>4270.2</v>
      </c>
      <c r="N29" s="113">
        <v>4465.6000000000004</v>
      </c>
      <c r="O29" s="110">
        <v>4102.8</v>
      </c>
      <c r="AD29" s="78">
        <v>21</v>
      </c>
    </row>
    <row r="30" spans="1:36" x14ac:dyDescent="0.3">
      <c r="A30" s="78">
        <v>22</v>
      </c>
      <c r="B30" s="108">
        <v>315.7</v>
      </c>
      <c r="C30" s="109">
        <v>363.7</v>
      </c>
      <c r="D30" s="110">
        <v>436.7</v>
      </c>
      <c r="E30" s="111">
        <v>1618.3</v>
      </c>
      <c r="F30" s="112">
        <v>1823.8</v>
      </c>
      <c r="G30" s="109">
        <v>4558.2</v>
      </c>
      <c r="H30" s="113">
        <v>4592</v>
      </c>
      <c r="I30" s="110">
        <v>4436.1000000000004</v>
      </c>
      <c r="J30" s="109">
        <v>5827.4</v>
      </c>
      <c r="K30" s="113">
        <v>5675.2</v>
      </c>
      <c r="L30" s="110">
        <v>5734.3</v>
      </c>
      <c r="M30" s="109">
        <v>4400.5</v>
      </c>
      <c r="N30" s="113">
        <v>4581.5</v>
      </c>
      <c r="O30" s="110">
        <v>4408.3999999999996</v>
      </c>
      <c r="P30">
        <v>0</v>
      </c>
      <c r="Q30">
        <v>0</v>
      </c>
      <c r="R30">
        <v>0</v>
      </c>
      <c r="S30">
        <v>45.6</v>
      </c>
      <c r="T30">
        <v>43.6</v>
      </c>
      <c r="U30">
        <v>62.3</v>
      </c>
      <c r="V30">
        <v>59.1</v>
      </c>
      <c r="W30">
        <v>61.8</v>
      </c>
      <c r="X30">
        <v>63.7</v>
      </c>
      <c r="Y30">
        <v>64.7</v>
      </c>
      <c r="Z30">
        <v>63.2</v>
      </c>
      <c r="AA30">
        <v>62.2</v>
      </c>
      <c r="AB30">
        <v>64.400000000000006</v>
      </c>
      <c r="AC30">
        <v>60.1</v>
      </c>
      <c r="AD30" s="78">
        <v>22</v>
      </c>
      <c r="AE30">
        <v>0</v>
      </c>
      <c r="AF30">
        <f>AVERAGE(Q30:R30)</f>
        <v>0</v>
      </c>
      <c r="AG30">
        <f>AVERAGE(S30:T30)</f>
        <v>44.6</v>
      </c>
      <c r="AH30">
        <f>AVERAGE(U30:W30)</f>
        <v>61.066666666666663</v>
      </c>
      <c r="AI30">
        <f>AVERAGE(X30:Z30)</f>
        <v>63.866666666666674</v>
      </c>
      <c r="AJ30">
        <f>AVERAGE(AA30:AC30)</f>
        <v>62.233333333333341</v>
      </c>
    </row>
    <row r="31" spans="1:36" x14ac:dyDescent="0.3">
      <c r="A31" s="78">
        <v>23</v>
      </c>
      <c r="B31" s="108">
        <v>317.3</v>
      </c>
      <c r="C31" s="109">
        <v>365.4</v>
      </c>
      <c r="D31" s="110">
        <v>438.3</v>
      </c>
      <c r="E31" s="111">
        <v>1945</v>
      </c>
      <c r="F31" s="112">
        <v>1825.4</v>
      </c>
      <c r="G31" s="109">
        <v>4762.7</v>
      </c>
      <c r="H31" s="113">
        <v>4793.6000000000004</v>
      </c>
      <c r="I31" s="110">
        <v>4737.7</v>
      </c>
      <c r="J31" s="109">
        <v>5904.8</v>
      </c>
      <c r="K31" s="113">
        <v>5876.8</v>
      </c>
      <c r="L31" s="110">
        <v>5858</v>
      </c>
      <c r="M31" s="109">
        <v>4805.3</v>
      </c>
      <c r="N31" s="113">
        <v>4983.6000000000004</v>
      </c>
      <c r="O31" s="110">
        <v>4611.6000000000004</v>
      </c>
      <c r="AD31" s="78">
        <v>23</v>
      </c>
    </row>
    <row r="32" spans="1:36" x14ac:dyDescent="0.3">
      <c r="A32" s="78">
        <v>24</v>
      </c>
      <c r="B32" s="108">
        <v>319</v>
      </c>
      <c r="C32" s="109">
        <v>367</v>
      </c>
      <c r="D32" s="110">
        <v>440</v>
      </c>
      <c r="E32" s="111">
        <v>1947</v>
      </c>
      <c r="F32" s="112">
        <v>2027.1</v>
      </c>
      <c r="G32" s="109">
        <v>4796.2</v>
      </c>
      <c r="H32" s="113">
        <v>4795.3</v>
      </c>
      <c r="I32" s="110">
        <v>4739.3</v>
      </c>
      <c r="J32" s="109">
        <v>6186.8</v>
      </c>
      <c r="K32" s="113">
        <v>5978.5</v>
      </c>
      <c r="L32" s="110">
        <v>5875.9</v>
      </c>
      <c r="M32" s="109">
        <v>5098.3</v>
      </c>
      <c r="N32" s="113">
        <v>5085.7</v>
      </c>
      <c r="O32" s="110">
        <v>4714.8999999999996</v>
      </c>
      <c r="P32" s="19"/>
      <c r="Q32" s="19"/>
      <c r="R32" s="19"/>
      <c r="AD32" s="78">
        <v>24</v>
      </c>
    </row>
    <row r="33" spans="1:36" x14ac:dyDescent="0.3">
      <c r="A33" s="78">
        <v>25</v>
      </c>
      <c r="B33" s="108">
        <v>320.60000000000002</v>
      </c>
      <c r="C33" s="109">
        <v>368.7</v>
      </c>
      <c r="D33" s="110">
        <v>441.6</v>
      </c>
      <c r="E33" s="111">
        <v>1948.9</v>
      </c>
      <c r="F33" s="112">
        <v>2128.6999999999998</v>
      </c>
      <c r="G33" s="109">
        <v>4809.2</v>
      </c>
      <c r="H33" s="113">
        <v>4896.8999999999996</v>
      </c>
      <c r="I33" s="110">
        <v>4840.8999999999996</v>
      </c>
      <c r="J33" s="109">
        <v>6189.2</v>
      </c>
      <c r="K33" s="113">
        <v>6180.1</v>
      </c>
      <c r="L33" s="110">
        <v>6018.8</v>
      </c>
      <c r="M33" s="109">
        <v>5476.6</v>
      </c>
      <c r="N33" s="113">
        <v>5687.8</v>
      </c>
      <c r="O33" s="110">
        <v>5331.1</v>
      </c>
      <c r="AD33" s="78">
        <v>25</v>
      </c>
    </row>
    <row r="34" spans="1:36" x14ac:dyDescent="0.3">
      <c r="A34" s="78">
        <v>26</v>
      </c>
      <c r="B34" s="108">
        <v>322.3</v>
      </c>
      <c r="C34" s="109">
        <v>370.3</v>
      </c>
      <c r="D34" s="110">
        <v>443.3</v>
      </c>
      <c r="E34" s="111">
        <v>1950.9</v>
      </c>
      <c r="F34" s="112">
        <v>2130.4</v>
      </c>
      <c r="G34" s="109">
        <v>4833.2</v>
      </c>
      <c r="H34" s="113">
        <v>4898.6000000000004</v>
      </c>
      <c r="I34" s="110">
        <v>4942.5</v>
      </c>
      <c r="J34" s="109">
        <v>6191.6</v>
      </c>
      <c r="K34" s="113">
        <v>6181.7</v>
      </c>
      <c r="L34" s="110">
        <v>6084.4</v>
      </c>
      <c r="M34" s="109">
        <v>5591.3</v>
      </c>
      <c r="N34" s="113">
        <v>5778.3</v>
      </c>
      <c r="O34" s="110">
        <v>5434.6</v>
      </c>
      <c r="AD34" s="78">
        <v>26</v>
      </c>
    </row>
    <row r="35" spans="1:36" x14ac:dyDescent="0.3">
      <c r="A35" s="78">
        <v>27</v>
      </c>
      <c r="B35" s="108">
        <v>326.7</v>
      </c>
      <c r="C35" s="109">
        <v>374.7</v>
      </c>
      <c r="D35" s="110">
        <v>447.6</v>
      </c>
      <c r="E35" s="111">
        <v>1969.9</v>
      </c>
      <c r="F35" s="112">
        <v>2157</v>
      </c>
      <c r="G35" s="109">
        <v>4887.3</v>
      </c>
      <c r="H35" s="113">
        <v>4911.1000000000004</v>
      </c>
      <c r="I35" s="110">
        <v>4994.3999999999996</v>
      </c>
      <c r="J35" s="109">
        <v>6194.5</v>
      </c>
      <c r="K35" s="113">
        <v>6183.6</v>
      </c>
      <c r="L35" s="110">
        <v>6169</v>
      </c>
      <c r="M35" s="109">
        <v>5695.9</v>
      </c>
      <c r="N35" s="113">
        <v>5828.1</v>
      </c>
      <c r="O35" s="110">
        <v>5540.7</v>
      </c>
      <c r="P35" s="19">
        <v>25.2</v>
      </c>
      <c r="Q35" s="19">
        <v>42.1</v>
      </c>
      <c r="R35" s="19">
        <v>46.8</v>
      </c>
      <c r="S35" s="19">
        <v>42.1</v>
      </c>
      <c r="T35" s="19">
        <v>41.3</v>
      </c>
      <c r="U35" s="19">
        <v>61.5</v>
      </c>
      <c r="V35" s="19">
        <v>58.6</v>
      </c>
      <c r="W35" s="19">
        <v>59.7</v>
      </c>
      <c r="X35" s="19">
        <v>70.599999999999994</v>
      </c>
      <c r="Y35" s="19">
        <v>68.400000000000006</v>
      </c>
      <c r="Z35" s="19">
        <v>71.400000000000006</v>
      </c>
      <c r="AA35" s="19">
        <v>61.5</v>
      </c>
      <c r="AB35" s="19">
        <v>62.4</v>
      </c>
      <c r="AC35" s="19">
        <v>61.6</v>
      </c>
      <c r="AD35" s="78">
        <v>27</v>
      </c>
      <c r="AE35">
        <v>25.2</v>
      </c>
      <c r="AF35">
        <f>AVERAGE(Q35:R35)</f>
        <v>44.45</v>
      </c>
      <c r="AG35">
        <f>AVERAGE(S35:T35)</f>
        <v>41.7</v>
      </c>
      <c r="AH35">
        <f>AVERAGE(U35:W35)</f>
        <v>59.933333333333337</v>
      </c>
      <c r="AI35">
        <f>AVERAGE(X35:Z35)</f>
        <v>70.13333333333334</v>
      </c>
      <c r="AJ35">
        <f>AVERAGE(AA35:AC35)</f>
        <v>61.833333333333336</v>
      </c>
    </row>
    <row r="36" spans="1:36" x14ac:dyDescent="0.3">
      <c r="A36" s="78">
        <v>28</v>
      </c>
      <c r="B36" s="108">
        <v>331</v>
      </c>
      <c r="C36" s="109">
        <v>379</v>
      </c>
      <c r="D36" s="110">
        <v>451.9</v>
      </c>
      <c r="E36" s="111">
        <v>1986.7</v>
      </c>
      <c r="F36" s="112">
        <v>2261.6</v>
      </c>
      <c r="G36" s="109">
        <v>5121.7</v>
      </c>
      <c r="H36" s="113">
        <v>5121.2</v>
      </c>
      <c r="I36" s="110">
        <v>5248.7</v>
      </c>
      <c r="J36" s="109">
        <v>6254.9</v>
      </c>
      <c r="K36" s="113">
        <v>6387.9</v>
      </c>
      <c r="L36" s="110">
        <v>6453.2</v>
      </c>
      <c r="M36" s="109">
        <v>5900.2</v>
      </c>
      <c r="N36" s="113">
        <v>6100.9</v>
      </c>
      <c r="O36" s="110">
        <v>5911.8</v>
      </c>
      <c r="AD36" s="78">
        <v>28</v>
      </c>
    </row>
    <row r="37" spans="1:36" x14ac:dyDescent="0.3">
      <c r="A37" s="78">
        <v>29</v>
      </c>
      <c r="B37" s="108">
        <v>334.6</v>
      </c>
      <c r="C37" s="109">
        <v>382.6</v>
      </c>
      <c r="D37" s="110">
        <v>455.5</v>
      </c>
      <c r="E37" s="111">
        <v>2815.9</v>
      </c>
      <c r="F37" s="112">
        <v>2865.9</v>
      </c>
      <c r="G37" s="109">
        <v>5125.8999999999996</v>
      </c>
      <c r="H37" s="113">
        <v>5125.8999999999996</v>
      </c>
      <c r="I37" s="110">
        <v>5252.8</v>
      </c>
      <c r="J37" s="109">
        <v>6758.3</v>
      </c>
      <c r="K37" s="113">
        <v>6692</v>
      </c>
      <c r="L37" s="110">
        <v>6687.6</v>
      </c>
      <c r="M37" s="109">
        <v>6104.4</v>
      </c>
      <c r="N37" s="113">
        <v>6211.8</v>
      </c>
      <c r="O37" s="110">
        <v>6056.5</v>
      </c>
      <c r="P37" s="19">
        <v>20.2</v>
      </c>
      <c r="Q37" s="19">
        <v>39.9</v>
      </c>
      <c r="R37" s="19">
        <v>40.799999999999997</v>
      </c>
      <c r="S37" s="19">
        <v>41.8</v>
      </c>
      <c r="T37" s="19">
        <v>41.1</v>
      </c>
      <c r="U37" s="19">
        <v>61.6</v>
      </c>
      <c r="V37" s="19">
        <v>56.2</v>
      </c>
      <c r="W37" s="19">
        <v>60.5</v>
      </c>
      <c r="X37" s="19">
        <v>68.400000000000006</v>
      </c>
      <c r="Y37" s="19">
        <v>71.8</v>
      </c>
      <c r="Z37" s="19">
        <v>75.400000000000006</v>
      </c>
      <c r="AA37" s="19">
        <v>61.7</v>
      </c>
      <c r="AB37" s="19">
        <v>61.6</v>
      </c>
      <c r="AC37" s="19">
        <v>61.7</v>
      </c>
      <c r="AD37" s="78">
        <v>29</v>
      </c>
      <c r="AE37">
        <v>20.2</v>
      </c>
      <c r="AF37">
        <f>AVERAGE(Q37:R37)</f>
        <v>40.349999999999994</v>
      </c>
      <c r="AG37">
        <f>AVERAGE(S37:T37)</f>
        <v>41.45</v>
      </c>
      <c r="AH37">
        <f>AVERAGE(U37:W37)</f>
        <v>59.433333333333337</v>
      </c>
      <c r="AI37">
        <f>AVERAGE(X37:Z37)</f>
        <v>71.86666666666666</v>
      </c>
      <c r="AJ37">
        <f>AVERAGE(AA37:AC37)</f>
        <v>61.666666666666664</v>
      </c>
    </row>
    <row r="38" spans="1:36" x14ac:dyDescent="0.3">
      <c r="A38" s="78">
        <v>30</v>
      </c>
      <c r="B38" s="108">
        <v>338.2</v>
      </c>
      <c r="C38" s="109">
        <v>386.2</v>
      </c>
      <c r="D38" s="110">
        <v>459.1</v>
      </c>
      <c r="E38" s="111">
        <v>3759.7</v>
      </c>
      <c r="F38" s="112">
        <v>3569.5</v>
      </c>
      <c r="G38" s="109">
        <v>5429.5</v>
      </c>
      <c r="H38" s="113">
        <v>5529.5</v>
      </c>
      <c r="I38" s="110">
        <v>5456.4</v>
      </c>
      <c r="J38" s="109">
        <v>7236.6</v>
      </c>
      <c r="K38" s="113">
        <v>7195.6</v>
      </c>
      <c r="L38" s="110">
        <v>7393.6</v>
      </c>
      <c r="M38" s="109">
        <v>6348</v>
      </c>
      <c r="N38" s="113">
        <v>6310.7</v>
      </c>
      <c r="O38" s="110">
        <v>6160.1</v>
      </c>
      <c r="AD38" s="78">
        <v>30</v>
      </c>
    </row>
    <row r="39" spans="1:36" x14ac:dyDescent="0.3">
      <c r="A39" s="78">
        <v>31</v>
      </c>
      <c r="B39" s="108">
        <v>339.9</v>
      </c>
      <c r="C39" s="109">
        <v>387.9</v>
      </c>
      <c r="D39" s="110">
        <v>460.8</v>
      </c>
      <c r="E39" s="111">
        <v>3764.8</v>
      </c>
      <c r="F39" s="112">
        <v>3673.1</v>
      </c>
      <c r="G39" s="109">
        <v>5433.1</v>
      </c>
      <c r="H39" s="113">
        <v>5533.1</v>
      </c>
      <c r="I39" s="110">
        <v>5459.9</v>
      </c>
      <c r="J39" s="109">
        <v>7242</v>
      </c>
      <c r="K39" s="113">
        <v>7199.1</v>
      </c>
      <c r="L39" s="110">
        <v>7398.9</v>
      </c>
      <c r="M39" s="109">
        <v>6411.5</v>
      </c>
      <c r="N39" s="113">
        <v>6352.3</v>
      </c>
      <c r="O39" s="110">
        <v>6213.7</v>
      </c>
      <c r="P39" s="19">
        <v>0</v>
      </c>
      <c r="Q39" s="19">
        <v>0</v>
      </c>
      <c r="R39" s="19">
        <v>0</v>
      </c>
      <c r="S39">
        <v>41.1</v>
      </c>
      <c r="T39">
        <v>40.200000000000003</v>
      </c>
      <c r="U39">
        <v>60.8</v>
      </c>
      <c r="V39">
        <v>55.2</v>
      </c>
      <c r="W39">
        <v>61.2</v>
      </c>
      <c r="X39">
        <v>68.5</v>
      </c>
      <c r="Y39">
        <v>68.7</v>
      </c>
      <c r="Z39">
        <v>68.900000000000006</v>
      </c>
      <c r="AA39">
        <v>61.3</v>
      </c>
      <c r="AB39">
        <v>61.8</v>
      </c>
      <c r="AC39">
        <v>61.8</v>
      </c>
      <c r="AD39" s="78">
        <v>31</v>
      </c>
      <c r="AE39">
        <v>0</v>
      </c>
    </row>
    <row r="40" spans="1:36" x14ac:dyDescent="0.3">
      <c r="A40" s="78">
        <v>32</v>
      </c>
      <c r="B40" s="108">
        <v>341.2</v>
      </c>
      <c r="C40" s="109">
        <v>389.1</v>
      </c>
      <c r="D40" s="110">
        <v>462</v>
      </c>
      <c r="E40" s="111">
        <v>3786.5</v>
      </c>
      <c r="F40" s="112">
        <v>3674.6</v>
      </c>
      <c r="G40" s="109">
        <v>5534.6</v>
      </c>
      <c r="H40" s="113">
        <v>5564.6</v>
      </c>
      <c r="I40" s="110">
        <v>5561.4</v>
      </c>
      <c r="J40" s="109">
        <v>7244</v>
      </c>
      <c r="K40" s="113">
        <v>7201.5</v>
      </c>
      <c r="L40" s="110">
        <v>7400.6</v>
      </c>
      <c r="M40" s="109">
        <v>6548</v>
      </c>
      <c r="N40" s="113">
        <v>6410.7</v>
      </c>
      <c r="O40" s="110">
        <v>6362.1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D40" s="78">
        <v>32</v>
      </c>
    </row>
    <row r="41" spans="1:36" x14ac:dyDescent="0.3">
      <c r="A41" s="78">
        <v>33</v>
      </c>
      <c r="B41" s="108">
        <v>342.4</v>
      </c>
      <c r="C41" s="109">
        <v>390.4</v>
      </c>
      <c r="D41" s="110">
        <v>463.3</v>
      </c>
      <c r="E41" s="111">
        <v>3867.7</v>
      </c>
      <c r="F41" s="112">
        <v>3875.8</v>
      </c>
      <c r="G41" s="109">
        <v>5535.9</v>
      </c>
      <c r="H41" s="113">
        <v>5585.9</v>
      </c>
      <c r="I41" s="110">
        <v>5662.6</v>
      </c>
      <c r="J41" s="109">
        <v>7245.6</v>
      </c>
      <c r="K41" s="113">
        <v>7253.7</v>
      </c>
      <c r="L41" s="110">
        <v>7431.8</v>
      </c>
      <c r="M41" s="109">
        <v>6614.2</v>
      </c>
      <c r="N41" s="113">
        <v>6556.1</v>
      </c>
      <c r="O41" s="110">
        <v>6506.4</v>
      </c>
      <c r="AD41" s="78">
        <v>33</v>
      </c>
    </row>
    <row r="42" spans="1:36" x14ac:dyDescent="0.3">
      <c r="A42" s="78">
        <v>34</v>
      </c>
      <c r="B42" s="108">
        <v>343.6</v>
      </c>
      <c r="C42" s="109">
        <v>391.6</v>
      </c>
      <c r="D42" s="110">
        <v>464.5</v>
      </c>
      <c r="E42" s="111">
        <v>3869</v>
      </c>
      <c r="F42" s="112">
        <v>3877</v>
      </c>
      <c r="G42" s="109">
        <v>5587.1</v>
      </c>
      <c r="H42" s="113">
        <v>5597.1</v>
      </c>
      <c r="I42" s="110">
        <v>5663.8</v>
      </c>
      <c r="J42" s="109">
        <v>7347.2</v>
      </c>
      <c r="K42" s="113">
        <v>7285.9</v>
      </c>
      <c r="L42" s="110">
        <v>7453</v>
      </c>
      <c r="M42" s="109">
        <v>6735.4</v>
      </c>
      <c r="N42" s="113">
        <v>6657.3</v>
      </c>
      <c r="O42" s="110">
        <v>6657.6</v>
      </c>
      <c r="P42" s="19">
        <v>18.5</v>
      </c>
      <c r="Q42" s="19">
        <v>38.700000000000003</v>
      </c>
      <c r="R42" s="19">
        <v>35.5</v>
      </c>
      <c r="S42" s="19">
        <v>41.9</v>
      </c>
      <c r="T42" s="19">
        <v>42.8</v>
      </c>
      <c r="U42" s="19">
        <v>51.7</v>
      </c>
      <c r="V42" s="19">
        <v>55.3</v>
      </c>
      <c r="W42" s="19">
        <v>53.9</v>
      </c>
      <c r="X42" s="19">
        <v>66.7</v>
      </c>
      <c r="Y42" s="19">
        <v>66.2</v>
      </c>
      <c r="Z42" s="19">
        <v>66.400000000000006</v>
      </c>
      <c r="AA42" s="19">
        <v>62.5</v>
      </c>
      <c r="AB42" s="19">
        <v>63.7</v>
      </c>
      <c r="AC42" s="19">
        <v>62.9</v>
      </c>
      <c r="AD42" s="78">
        <v>34</v>
      </c>
      <c r="AE42">
        <v>18.5</v>
      </c>
      <c r="AF42">
        <f>AVERAGE(Q42:R42)</f>
        <v>37.1</v>
      </c>
      <c r="AG42">
        <f>AVERAGE(S42:T42)</f>
        <v>42.349999999999994</v>
      </c>
      <c r="AH42">
        <f>AVERAGE(U42:W42)</f>
        <v>53.633333333333333</v>
      </c>
      <c r="AI42">
        <f>AVERAGE(X42:Z42)</f>
        <v>66.433333333333337</v>
      </c>
      <c r="AJ42">
        <f>AVERAGE(AA42:AC42)</f>
        <v>63.033333333333331</v>
      </c>
    </row>
    <row r="43" spans="1:36" x14ac:dyDescent="0.3">
      <c r="A43" s="78">
        <v>35</v>
      </c>
      <c r="B43" s="108">
        <v>344.9</v>
      </c>
      <c r="C43" s="109">
        <v>392.8</v>
      </c>
      <c r="D43" s="110">
        <v>465.7</v>
      </c>
      <c r="E43" s="111">
        <v>3970.2</v>
      </c>
      <c r="F43" s="112">
        <v>3978.3</v>
      </c>
      <c r="G43" s="109">
        <v>6138.4</v>
      </c>
      <c r="H43" s="113">
        <v>6338.4</v>
      </c>
      <c r="I43" s="110">
        <v>6465</v>
      </c>
      <c r="J43" s="109">
        <v>7648.9</v>
      </c>
      <c r="K43" s="113">
        <v>7608.3</v>
      </c>
      <c r="L43" s="110">
        <v>7704.3</v>
      </c>
      <c r="M43" s="109">
        <v>6916.7</v>
      </c>
      <c r="N43" s="113">
        <v>6824.5</v>
      </c>
      <c r="O43" s="110">
        <v>6768.8</v>
      </c>
      <c r="AD43" s="78">
        <v>35</v>
      </c>
    </row>
    <row r="44" spans="1:36" x14ac:dyDescent="0.3">
      <c r="A44" s="78">
        <v>36</v>
      </c>
      <c r="B44" s="108">
        <v>346.1</v>
      </c>
      <c r="C44" s="109">
        <v>394.1</v>
      </c>
      <c r="D44" s="110">
        <v>467</v>
      </c>
      <c r="E44" s="111">
        <v>3971.5</v>
      </c>
      <c r="F44" s="112">
        <v>4079.5</v>
      </c>
      <c r="G44" s="109">
        <v>6139.6</v>
      </c>
      <c r="H44" s="113">
        <v>6339.6</v>
      </c>
      <c r="I44" s="110">
        <v>6466.2</v>
      </c>
      <c r="J44" s="109">
        <v>7650.5</v>
      </c>
      <c r="K44" s="113">
        <v>7610.9</v>
      </c>
      <c r="L44" s="110">
        <v>7765.5</v>
      </c>
      <c r="M44" s="109">
        <v>6987.9</v>
      </c>
      <c r="N44" s="113">
        <v>6859.8</v>
      </c>
      <c r="O44" s="110">
        <v>6790.1</v>
      </c>
      <c r="P44" s="19">
        <v>0</v>
      </c>
      <c r="Q44" s="19">
        <v>0</v>
      </c>
      <c r="R44" s="19">
        <v>0</v>
      </c>
      <c r="S44" s="19">
        <v>41.6</v>
      </c>
      <c r="T44" s="19">
        <v>43.9</v>
      </c>
      <c r="U44" s="19">
        <v>53.8</v>
      </c>
      <c r="V44" s="19">
        <v>57.4</v>
      </c>
      <c r="W44" s="19">
        <v>54.6</v>
      </c>
      <c r="X44" s="19">
        <v>63.4</v>
      </c>
      <c r="Y44" s="19">
        <v>63.6</v>
      </c>
      <c r="Z44" s="19">
        <v>63.7</v>
      </c>
      <c r="AA44" s="19">
        <v>61.8</v>
      </c>
      <c r="AB44" s="19">
        <v>64.5</v>
      </c>
      <c r="AC44" s="19">
        <v>63.8</v>
      </c>
      <c r="AD44" s="78">
        <v>36</v>
      </c>
      <c r="AE44">
        <v>0</v>
      </c>
    </row>
    <row r="45" spans="1:36" x14ac:dyDescent="0.3">
      <c r="A45" s="78">
        <v>37</v>
      </c>
      <c r="B45" s="108">
        <v>347.6</v>
      </c>
      <c r="C45" s="109">
        <v>395.5</v>
      </c>
      <c r="D45" s="110">
        <v>468.4</v>
      </c>
      <c r="E45" s="111">
        <v>4072.7</v>
      </c>
      <c r="F45" s="112">
        <v>4180.8</v>
      </c>
      <c r="G45" s="109">
        <v>6440.8</v>
      </c>
      <c r="H45" s="113">
        <v>6540.8</v>
      </c>
      <c r="I45" s="110">
        <v>6667.4</v>
      </c>
      <c r="J45" s="109">
        <v>7959.8</v>
      </c>
      <c r="K45" s="113">
        <v>8213.6</v>
      </c>
      <c r="L45" s="110">
        <v>8106.7</v>
      </c>
      <c r="M45" s="109">
        <v>7219.1</v>
      </c>
      <c r="N45" s="113">
        <v>7161</v>
      </c>
      <c r="O45" s="110">
        <v>7071.3</v>
      </c>
      <c r="AD45" s="78">
        <v>37</v>
      </c>
    </row>
    <row r="46" spans="1:36" x14ac:dyDescent="0.3">
      <c r="A46" s="78">
        <v>38</v>
      </c>
      <c r="B46" s="108">
        <v>350.4</v>
      </c>
      <c r="C46" s="109">
        <v>398.3</v>
      </c>
      <c r="D46" s="110">
        <v>471.2</v>
      </c>
      <c r="E46" s="111">
        <v>4174.2</v>
      </c>
      <c r="F46" s="112">
        <v>4190.5</v>
      </c>
      <c r="G46" s="109">
        <v>6544</v>
      </c>
      <c r="H46" s="113">
        <v>6542.4</v>
      </c>
      <c r="I46" s="110">
        <v>6677.1</v>
      </c>
      <c r="J46" s="109">
        <v>8004.8</v>
      </c>
      <c r="K46" s="113">
        <v>8240.7000000000007</v>
      </c>
      <c r="L46" s="110">
        <v>8129.2</v>
      </c>
      <c r="M46" s="109">
        <v>7320.6</v>
      </c>
      <c r="N46" s="113">
        <v>7293.2</v>
      </c>
      <c r="O46" s="110">
        <v>7152.8</v>
      </c>
      <c r="P46" s="19">
        <v>0</v>
      </c>
      <c r="Q46" s="19">
        <v>0</v>
      </c>
      <c r="R46" s="19">
        <v>0</v>
      </c>
      <c r="S46" s="19">
        <v>41.5</v>
      </c>
      <c r="T46" s="19">
        <v>41.5</v>
      </c>
      <c r="U46" s="19">
        <v>52.1</v>
      </c>
      <c r="V46" s="19">
        <v>57.9</v>
      </c>
      <c r="W46" s="19">
        <v>54.8</v>
      </c>
      <c r="X46" s="19">
        <v>64.7</v>
      </c>
      <c r="Y46" s="19">
        <v>62.8</v>
      </c>
      <c r="Z46" s="19">
        <v>62.9</v>
      </c>
      <c r="AA46" s="19">
        <v>68.099999999999994</v>
      </c>
      <c r="AB46" s="19">
        <v>65.2</v>
      </c>
      <c r="AC46" s="19">
        <v>66.7</v>
      </c>
      <c r="AD46" s="78">
        <v>38</v>
      </c>
      <c r="AE46">
        <v>0</v>
      </c>
    </row>
    <row r="47" spans="1:36" x14ac:dyDescent="0.3">
      <c r="A47" s="78">
        <v>39</v>
      </c>
      <c r="B47" s="108">
        <v>353.2</v>
      </c>
      <c r="C47" s="109">
        <v>401.1</v>
      </c>
      <c r="D47" s="110">
        <v>474</v>
      </c>
      <c r="E47" s="111">
        <v>4377.1000000000004</v>
      </c>
      <c r="F47" s="112">
        <v>4293.3</v>
      </c>
      <c r="G47" s="109">
        <v>6601.6</v>
      </c>
      <c r="H47" s="113">
        <v>6845.2</v>
      </c>
      <c r="I47" s="110">
        <v>6779.8</v>
      </c>
      <c r="J47" s="109">
        <v>8446.7999999999993</v>
      </c>
      <c r="K47" s="113">
        <v>8643.4</v>
      </c>
      <c r="L47" s="110">
        <v>8527.1</v>
      </c>
      <c r="M47" s="109">
        <v>7623.4</v>
      </c>
      <c r="N47" s="113">
        <v>7615</v>
      </c>
      <c r="O47" s="110">
        <v>7575.6</v>
      </c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D47" s="78">
        <v>39</v>
      </c>
    </row>
    <row r="48" spans="1:36" x14ac:dyDescent="0.3">
      <c r="A48" s="78">
        <v>40</v>
      </c>
      <c r="B48" s="108">
        <v>355.7</v>
      </c>
      <c r="C48" s="109">
        <v>403.6</v>
      </c>
      <c r="D48" s="110">
        <v>476.5</v>
      </c>
      <c r="E48" s="111">
        <v>4379.8999999999996</v>
      </c>
      <c r="F48" s="112">
        <v>4396.1000000000004</v>
      </c>
      <c r="G48" s="109">
        <v>6605.9</v>
      </c>
      <c r="H48" s="113">
        <v>6848</v>
      </c>
      <c r="I48" s="110">
        <v>6782.6</v>
      </c>
      <c r="J48" s="109">
        <v>8520.7000000000007</v>
      </c>
      <c r="K48" s="113">
        <v>8676.2000000000007</v>
      </c>
      <c r="L48" s="110">
        <v>8543</v>
      </c>
      <c r="M48" s="109">
        <v>7676.2</v>
      </c>
      <c r="N48" s="113">
        <v>7621.6</v>
      </c>
      <c r="O48" s="110">
        <v>7578.4</v>
      </c>
      <c r="AD48" s="78">
        <v>40</v>
      </c>
    </row>
    <row r="49" spans="1:36" x14ac:dyDescent="0.3">
      <c r="A49" s="78">
        <v>41</v>
      </c>
      <c r="B49" s="108">
        <v>356.2</v>
      </c>
      <c r="C49" s="109">
        <v>404.1</v>
      </c>
      <c r="D49" s="110">
        <v>477</v>
      </c>
      <c r="E49" s="111">
        <v>4400.8</v>
      </c>
      <c r="F49" s="112">
        <v>4498.8</v>
      </c>
      <c r="G49" s="109">
        <v>6718.1</v>
      </c>
      <c r="H49" s="113">
        <v>6858.7</v>
      </c>
      <c r="I49" s="110">
        <v>6793.1</v>
      </c>
      <c r="J49" s="109">
        <v>8675.9</v>
      </c>
      <c r="K49" s="113">
        <v>8698.5</v>
      </c>
      <c r="L49" s="110">
        <v>8656.4</v>
      </c>
      <c r="M49" s="109">
        <v>7828.5</v>
      </c>
      <c r="N49" s="113">
        <v>7774.1</v>
      </c>
      <c r="O49" s="110">
        <v>7680.7</v>
      </c>
      <c r="P49" s="19">
        <v>15.4</v>
      </c>
      <c r="Q49" s="19">
        <v>30.5</v>
      </c>
      <c r="R49" s="19">
        <v>31.6</v>
      </c>
      <c r="S49" s="19">
        <v>41.3</v>
      </c>
      <c r="T49" s="19">
        <v>41.7</v>
      </c>
      <c r="U49" s="19">
        <v>51.8</v>
      </c>
      <c r="V49" s="19">
        <v>56.8</v>
      </c>
      <c r="W49" s="19">
        <v>52.5</v>
      </c>
      <c r="X49" s="19">
        <v>62.8</v>
      </c>
      <c r="Y49" s="19">
        <v>61.6</v>
      </c>
      <c r="Z49" s="19">
        <v>61.4</v>
      </c>
      <c r="AA49" s="19">
        <v>62.3</v>
      </c>
      <c r="AB49" s="19">
        <v>64.3</v>
      </c>
      <c r="AC49" s="19">
        <v>61.3</v>
      </c>
      <c r="AD49" s="78">
        <v>41</v>
      </c>
      <c r="AE49">
        <v>15.4</v>
      </c>
      <c r="AF49">
        <f>AVERAGE(Q49:R49)</f>
        <v>31.05</v>
      </c>
      <c r="AG49">
        <f>AVERAGE(S49:T49)</f>
        <v>41.5</v>
      </c>
      <c r="AH49">
        <f t="shared" ref="AH49" si="0">AVERAGE(U49:W49)</f>
        <v>53.699999999999996</v>
      </c>
      <c r="AI49">
        <f t="shared" ref="AI49" si="1">AVERAGE(X49:Z49)</f>
        <v>61.933333333333337</v>
      </c>
      <c r="AJ49">
        <f t="shared" ref="AJ49" si="2">AVERAGE(AA49:AC49)</f>
        <v>62.633333333333326</v>
      </c>
    </row>
    <row r="50" spans="1:36" x14ac:dyDescent="0.3">
      <c r="A50" s="78">
        <v>42</v>
      </c>
      <c r="B50" s="108">
        <v>356.7</v>
      </c>
      <c r="C50" s="109">
        <v>404.6</v>
      </c>
      <c r="D50" s="110">
        <v>477.4</v>
      </c>
      <c r="E50" s="111">
        <v>4462.3999999999996</v>
      </c>
      <c r="F50" s="112">
        <v>4500.8</v>
      </c>
      <c r="G50" s="109">
        <v>7220</v>
      </c>
      <c r="H50" s="113">
        <v>7259.2</v>
      </c>
      <c r="I50" s="110">
        <v>7193.6</v>
      </c>
      <c r="J50" s="109">
        <v>9125.6</v>
      </c>
      <c r="K50" s="113">
        <v>9048.9</v>
      </c>
      <c r="L50" s="110">
        <v>9258.5</v>
      </c>
      <c r="M50" s="109">
        <v>8229.5</v>
      </c>
      <c r="N50" s="113">
        <v>8365</v>
      </c>
      <c r="O50" s="110">
        <v>8181.2</v>
      </c>
      <c r="AD50" s="78">
        <v>42</v>
      </c>
    </row>
    <row r="51" spans="1:36" x14ac:dyDescent="0.3">
      <c r="A51" s="78">
        <v>43</v>
      </c>
      <c r="B51" s="108">
        <v>357.1</v>
      </c>
      <c r="C51" s="109">
        <v>405.1</v>
      </c>
      <c r="D51" s="110">
        <v>477.9</v>
      </c>
      <c r="E51" s="111">
        <v>4503.6000000000004</v>
      </c>
      <c r="F51" s="112">
        <v>4602.8</v>
      </c>
      <c r="G51" s="109">
        <v>7222</v>
      </c>
      <c r="H51" s="113">
        <v>7259.7</v>
      </c>
      <c r="I51" s="110">
        <v>7194</v>
      </c>
      <c r="J51" s="109">
        <v>9153.6</v>
      </c>
      <c r="K51" s="113">
        <v>9149.4</v>
      </c>
      <c r="L51" s="110">
        <v>9260.5</v>
      </c>
      <c r="M51" s="109">
        <v>8360.4</v>
      </c>
      <c r="N51" s="113">
        <v>8462</v>
      </c>
      <c r="O51" s="110">
        <v>8261.6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D51" s="78">
        <v>43</v>
      </c>
    </row>
    <row r="52" spans="1:36" x14ac:dyDescent="0.3">
      <c r="A52" s="78">
        <v>44</v>
      </c>
      <c r="B52" s="108">
        <v>357.6</v>
      </c>
      <c r="C52" s="109">
        <v>405.6</v>
      </c>
      <c r="D52" s="110">
        <v>478.4</v>
      </c>
      <c r="E52" s="111">
        <v>4628.3999999999996</v>
      </c>
      <c r="F52" s="112">
        <v>4604.8999999999996</v>
      </c>
      <c r="G52" s="109">
        <v>7423.9</v>
      </c>
      <c r="H52" s="113">
        <v>7560.2</v>
      </c>
      <c r="I52" s="110">
        <v>7394.5</v>
      </c>
      <c r="J52" s="109">
        <v>9560.2000000000007</v>
      </c>
      <c r="K52" s="113">
        <v>9649.9</v>
      </c>
      <c r="L52" s="110">
        <v>9562.6</v>
      </c>
      <c r="M52" s="109">
        <v>8631.4</v>
      </c>
      <c r="N52" s="113">
        <v>8648.4</v>
      </c>
      <c r="O52" s="110">
        <v>8502.1</v>
      </c>
      <c r="AD52" s="78">
        <v>44</v>
      </c>
    </row>
    <row r="53" spans="1:36" x14ac:dyDescent="0.3">
      <c r="A53" s="78">
        <v>45</v>
      </c>
      <c r="B53" s="108">
        <v>358.1</v>
      </c>
      <c r="C53" s="109">
        <v>406</v>
      </c>
      <c r="D53" s="110">
        <v>478.9</v>
      </c>
      <c r="E53" s="111">
        <v>4651.8999999999996</v>
      </c>
      <c r="F53" s="112">
        <v>4706.7</v>
      </c>
      <c r="G53" s="109">
        <v>7425.8</v>
      </c>
      <c r="H53" s="113">
        <v>7560.7</v>
      </c>
      <c r="I53" s="110">
        <v>7395</v>
      </c>
      <c r="J53" s="109">
        <v>9560.7000000000007</v>
      </c>
      <c r="K53" s="113">
        <v>9750.4</v>
      </c>
      <c r="L53" s="110">
        <v>9537.4</v>
      </c>
      <c r="M53" s="109">
        <v>8692.2999999999993</v>
      </c>
      <c r="N53" s="113">
        <v>8649.9</v>
      </c>
      <c r="O53" s="110">
        <v>8582.6</v>
      </c>
      <c r="AD53" s="78">
        <v>45</v>
      </c>
    </row>
    <row r="54" spans="1:36" x14ac:dyDescent="0.3">
      <c r="A54" s="78">
        <v>46</v>
      </c>
      <c r="B54" s="108">
        <v>358.6</v>
      </c>
      <c r="C54" s="109">
        <v>406.5</v>
      </c>
      <c r="D54" s="110">
        <v>479.4</v>
      </c>
      <c r="E54" s="111">
        <v>4866.8999999999996</v>
      </c>
      <c r="F54" s="112">
        <v>4807.7</v>
      </c>
      <c r="G54" s="109">
        <v>7584.3</v>
      </c>
      <c r="H54" s="113">
        <v>7661.2</v>
      </c>
      <c r="I54" s="110">
        <v>7495.5</v>
      </c>
      <c r="J54" s="109">
        <v>9861.2999999999993</v>
      </c>
      <c r="K54" s="113">
        <v>9950.7999999999993</v>
      </c>
      <c r="L54" s="110">
        <v>9877.6</v>
      </c>
      <c r="M54" s="109">
        <v>9233.2000000000007</v>
      </c>
      <c r="N54" s="113">
        <v>9291.5</v>
      </c>
      <c r="O54" s="110">
        <v>9132.1</v>
      </c>
      <c r="P54" s="19"/>
      <c r="Q54" s="19"/>
      <c r="R54" s="19"/>
      <c r="S54" s="19"/>
      <c r="T54" s="19"/>
      <c r="V54" s="19"/>
      <c r="W54" s="19"/>
      <c r="X54" s="19"/>
      <c r="Y54" s="19"/>
      <c r="Z54" s="19"/>
      <c r="AA54" s="19"/>
      <c r="AB54" s="19"/>
      <c r="AD54" s="78">
        <v>46</v>
      </c>
    </row>
    <row r="55" spans="1:36" x14ac:dyDescent="0.3">
      <c r="A55" s="78">
        <v>47</v>
      </c>
      <c r="B55" s="108">
        <v>359.1</v>
      </c>
      <c r="C55" s="109">
        <v>407</v>
      </c>
      <c r="D55" s="110">
        <v>479.9</v>
      </c>
      <c r="E55" s="111">
        <v>4978.1000000000004</v>
      </c>
      <c r="F55" s="112">
        <v>5008.7</v>
      </c>
      <c r="G55" s="109">
        <v>7508.1</v>
      </c>
      <c r="H55" s="113">
        <v>7661.7</v>
      </c>
      <c r="I55" s="110">
        <v>7595.9</v>
      </c>
      <c r="J55" s="109">
        <v>9861.7999999999993</v>
      </c>
      <c r="K55" s="113">
        <v>9991.2999999999993</v>
      </c>
      <c r="L55" s="110">
        <v>9880.7000000000007</v>
      </c>
      <c r="M55" s="109">
        <v>9354.2000000000007</v>
      </c>
      <c r="N55" s="113">
        <v>9342.1</v>
      </c>
      <c r="O55" s="110">
        <v>9273.6</v>
      </c>
      <c r="AD55" s="78">
        <v>47</v>
      </c>
    </row>
    <row r="56" spans="1:36" x14ac:dyDescent="0.3">
      <c r="A56" s="78">
        <v>48</v>
      </c>
      <c r="B56" s="108">
        <v>359.6</v>
      </c>
      <c r="C56" s="109">
        <v>407.5</v>
      </c>
      <c r="D56" s="110">
        <v>480.3</v>
      </c>
      <c r="E56" s="111">
        <v>5182.3</v>
      </c>
      <c r="F56" s="112">
        <v>5009.7</v>
      </c>
      <c r="G56" s="109">
        <v>7632.8</v>
      </c>
      <c r="H56" s="113">
        <v>7762.1</v>
      </c>
      <c r="I56" s="110">
        <v>7596.4</v>
      </c>
      <c r="J56" s="109">
        <v>10562.4</v>
      </c>
      <c r="K56" s="113">
        <v>10751.8</v>
      </c>
      <c r="L56" s="110">
        <v>10581.4</v>
      </c>
      <c r="M56" s="109">
        <v>9435.1</v>
      </c>
      <c r="N56" s="113">
        <v>9392.7000000000007</v>
      </c>
      <c r="O56" s="110">
        <v>9584</v>
      </c>
      <c r="P56" s="19"/>
      <c r="Q56" s="19"/>
      <c r="R56" s="19"/>
      <c r="S56" s="19"/>
      <c r="T56" s="19"/>
      <c r="V56" s="19"/>
      <c r="W56" s="19"/>
      <c r="X56" s="19"/>
      <c r="Y56" s="19"/>
      <c r="Z56" s="19"/>
      <c r="AA56" s="19"/>
      <c r="AB56" s="19"/>
      <c r="AD56" s="78">
        <v>48</v>
      </c>
    </row>
    <row r="57" spans="1:36" x14ac:dyDescent="0.3">
      <c r="A57" s="78">
        <v>49</v>
      </c>
      <c r="B57" s="108">
        <v>360.1</v>
      </c>
      <c r="C57" s="109">
        <v>408</v>
      </c>
      <c r="D57" s="110">
        <v>480.8</v>
      </c>
      <c r="E57" s="111">
        <v>5283.2</v>
      </c>
      <c r="F57" s="112">
        <v>5210.6000000000004</v>
      </c>
      <c r="G57" s="109">
        <v>7833.6</v>
      </c>
      <c r="H57" s="113">
        <v>7962.6</v>
      </c>
      <c r="I57" s="110">
        <v>7796.9</v>
      </c>
      <c r="J57" s="109">
        <v>11862.9</v>
      </c>
      <c r="K57" s="113">
        <v>11152.3</v>
      </c>
      <c r="L57" s="110">
        <v>11282.1</v>
      </c>
      <c r="M57" s="109">
        <v>9635.1</v>
      </c>
      <c r="N57" s="113">
        <v>9497.5</v>
      </c>
      <c r="O57" s="110">
        <v>9614</v>
      </c>
      <c r="Q57" s="19"/>
      <c r="R57" s="19"/>
      <c r="T57" s="19"/>
      <c r="V57" s="19"/>
      <c r="X57" s="19"/>
      <c r="Z57" s="19"/>
      <c r="AB57" s="19"/>
      <c r="AD57" s="78">
        <v>49</v>
      </c>
    </row>
    <row r="58" spans="1:36" x14ac:dyDescent="0.3">
      <c r="A58" s="78">
        <v>50</v>
      </c>
      <c r="B58" s="108">
        <v>360.5</v>
      </c>
      <c r="C58" s="109">
        <v>408.5</v>
      </c>
      <c r="D58" s="110">
        <v>481.3</v>
      </c>
      <c r="E58" s="111">
        <v>5384.1</v>
      </c>
      <c r="F58" s="112">
        <v>5311.6</v>
      </c>
      <c r="G58" s="109">
        <v>7854.5</v>
      </c>
      <c r="H58" s="113">
        <v>7963.1</v>
      </c>
      <c r="I58" s="110">
        <v>7827.4</v>
      </c>
      <c r="J58" s="109">
        <v>11883.5</v>
      </c>
      <c r="K58" s="113">
        <v>11652.7</v>
      </c>
      <c r="L58" s="110">
        <v>11582.8</v>
      </c>
      <c r="M58" s="109">
        <v>9886.6</v>
      </c>
      <c r="N58" s="113">
        <v>9644</v>
      </c>
      <c r="O58" s="110">
        <v>9685</v>
      </c>
      <c r="AD58" s="78">
        <v>50</v>
      </c>
    </row>
    <row r="59" spans="1:36" x14ac:dyDescent="0.3">
      <c r="A59" s="78">
        <v>51</v>
      </c>
      <c r="B59" s="108">
        <v>361</v>
      </c>
      <c r="C59" s="109">
        <v>408.9</v>
      </c>
      <c r="D59" s="110">
        <v>481.8</v>
      </c>
      <c r="E59" s="111">
        <v>5485</v>
      </c>
      <c r="F59" s="112">
        <v>5512.6</v>
      </c>
      <c r="G59" s="109">
        <v>8135.3</v>
      </c>
      <c r="H59" s="113">
        <v>8063.6</v>
      </c>
      <c r="I59" s="110">
        <v>7997.8</v>
      </c>
      <c r="J59" s="109">
        <v>12864</v>
      </c>
      <c r="K59" s="113">
        <v>12353.2</v>
      </c>
      <c r="L59" s="110">
        <v>12183.5</v>
      </c>
      <c r="M59" s="109">
        <v>10230.1</v>
      </c>
      <c r="N59" s="113">
        <v>9894.6</v>
      </c>
      <c r="O59" s="110">
        <v>9850.5</v>
      </c>
      <c r="Q59" s="19"/>
      <c r="R59" s="19"/>
      <c r="AD59" s="78">
        <v>51</v>
      </c>
    </row>
    <row r="60" spans="1:36" x14ac:dyDescent="0.3">
      <c r="A60" s="78">
        <v>52</v>
      </c>
      <c r="B60" s="108">
        <v>361.5</v>
      </c>
      <c r="C60" s="109">
        <v>409.4</v>
      </c>
      <c r="D60" s="110">
        <v>482.3</v>
      </c>
      <c r="E60" s="111">
        <v>5486</v>
      </c>
      <c r="F60" s="112">
        <v>5513.6</v>
      </c>
      <c r="G60" s="109">
        <v>8136.1</v>
      </c>
      <c r="H60" s="113">
        <v>8064.1</v>
      </c>
      <c r="I60" s="110">
        <v>8098.3</v>
      </c>
      <c r="J60" s="109">
        <v>12914.6</v>
      </c>
      <c r="K60" s="113">
        <v>12483.7</v>
      </c>
      <c r="L60" s="110">
        <v>12584.2</v>
      </c>
      <c r="M60" s="109">
        <v>10554.1</v>
      </c>
      <c r="N60" s="113">
        <v>10095.200000000001</v>
      </c>
      <c r="O60" s="110">
        <v>9863</v>
      </c>
      <c r="AD60" s="78">
        <v>52</v>
      </c>
    </row>
    <row r="61" spans="1:36" x14ac:dyDescent="0.3">
      <c r="A61" s="78">
        <v>53</v>
      </c>
      <c r="B61" s="108">
        <v>362</v>
      </c>
      <c r="C61" s="109">
        <v>409.9</v>
      </c>
      <c r="D61" s="110">
        <v>482.8</v>
      </c>
      <c r="E61" s="111">
        <v>5586.9</v>
      </c>
      <c r="F61" s="112">
        <v>5614.5</v>
      </c>
      <c r="G61" s="109">
        <v>8337</v>
      </c>
      <c r="H61" s="113">
        <v>8364.6</v>
      </c>
      <c r="I61" s="110">
        <v>8298.7999999999993</v>
      </c>
      <c r="J61" s="109">
        <v>13265.1</v>
      </c>
      <c r="K61" s="113">
        <v>13154.2</v>
      </c>
      <c r="L61" s="110">
        <v>13084.9</v>
      </c>
      <c r="M61" s="109">
        <v>12555.4</v>
      </c>
      <c r="N61" s="113">
        <v>12455.8</v>
      </c>
      <c r="O61" s="110">
        <v>9996.4</v>
      </c>
      <c r="Q61" s="19"/>
      <c r="R61" s="19"/>
      <c r="AD61" s="78">
        <v>53</v>
      </c>
    </row>
    <row r="62" spans="1:36" x14ac:dyDescent="0.3">
      <c r="A62" s="78">
        <v>54</v>
      </c>
      <c r="B62" s="108">
        <v>362.5</v>
      </c>
      <c r="C62" s="109">
        <v>410.4</v>
      </c>
      <c r="D62" s="110">
        <v>483.2</v>
      </c>
      <c r="E62" s="111">
        <v>5687.8</v>
      </c>
      <c r="F62" s="112">
        <v>5616.1</v>
      </c>
      <c r="G62" s="109">
        <v>8377.7999999999993</v>
      </c>
      <c r="H62" s="113">
        <v>8365.1</v>
      </c>
      <c r="I62" s="110">
        <v>8299.2999999999993</v>
      </c>
      <c r="J62" s="109">
        <v>13295.7</v>
      </c>
      <c r="K62" s="113">
        <v>13214.6</v>
      </c>
      <c r="L62" s="110">
        <v>13185.6</v>
      </c>
      <c r="M62" s="109">
        <v>12676.7</v>
      </c>
      <c r="N62" s="113">
        <v>12646.5</v>
      </c>
      <c r="O62" s="110">
        <v>10086.9</v>
      </c>
      <c r="AD62" s="78">
        <v>54</v>
      </c>
    </row>
    <row r="63" spans="1:36" x14ac:dyDescent="0.3">
      <c r="A63" s="78">
        <v>55</v>
      </c>
      <c r="B63" s="108">
        <v>363</v>
      </c>
      <c r="C63" s="109">
        <v>410.9</v>
      </c>
      <c r="D63" s="110">
        <v>483.7</v>
      </c>
      <c r="E63" s="111">
        <v>5788.7</v>
      </c>
      <c r="F63" s="112">
        <v>5617.9</v>
      </c>
      <c r="G63" s="109">
        <v>8418.6</v>
      </c>
      <c r="H63" s="113">
        <v>8465.5</v>
      </c>
      <c r="I63" s="110">
        <v>8399.7000000000007</v>
      </c>
      <c r="J63" s="109">
        <v>13316.2</v>
      </c>
      <c r="K63" s="113">
        <v>13255.1</v>
      </c>
      <c r="L63" s="110">
        <v>13196.3</v>
      </c>
      <c r="M63" s="109">
        <v>13158.1</v>
      </c>
      <c r="N63" s="113">
        <v>12797.1</v>
      </c>
      <c r="O63" s="110">
        <v>10507.4</v>
      </c>
      <c r="AD63" s="78">
        <v>55</v>
      </c>
    </row>
    <row r="64" spans="1:36" x14ac:dyDescent="0.3">
      <c r="A64" s="78">
        <v>56</v>
      </c>
      <c r="B64" s="108">
        <v>363.5</v>
      </c>
      <c r="C64" s="109">
        <v>411.4</v>
      </c>
      <c r="D64" s="110">
        <v>484.2</v>
      </c>
      <c r="E64" s="111">
        <v>5989.7</v>
      </c>
      <c r="F64" s="112">
        <v>5919.7</v>
      </c>
      <c r="G64" s="109">
        <v>8639.5</v>
      </c>
      <c r="H64" s="113">
        <v>8666</v>
      </c>
      <c r="I64" s="110">
        <v>8600.2000000000007</v>
      </c>
      <c r="J64" s="109">
        <v>13546.8</v>
      </c>
      <c r="K64" s="113">
        <v>13455.6</v>
      </c>
      <c r="L64" s="110">
        <v>13358.7</v>
      </c>
      <c r="M64" s="109">
        <v>14559.4</v>
      </c>
      <c r="N64" s="113">
        <v>14497.7</v>
      </c>
      <c r="O64" s="110">
        <v>12087.9</v>
      </c>
      <c r="AD64" s="78">
        <v>56</v>
      </c>
    </row>
    <row r="65" spans="1:36" x14ac:dyDescent="0.3">
      <c r="A65" s="78">
        <v>57</v>
      </c>
      <c r="B65" s="108">
        <v>363.9</v>
      </c>
      <c r="C65" s="109">
        <v>411.8</v>
      </c>
      <c r="D65" s="110">
        <v>484.7</v>
      </c>
      <c r="E65" s="111">
        <v>5994.1</v>
      </c>
      <c r="F65" s="112">
        <v>5921.5</v>
      </c>
      <c r="G65" s="109">
        <v>8740.2999999999993</v>
      </c>
      <c r="H65" s="113">
        <v>8766.5</v>
      </c>
      <c r="I65" s="110">
        <v>8687.7000000000007</v>
      </c>
      <c r="J65" s="109">
        <v>13597.3</v>
      </c>
      <c r="K65" s="113">
        <v>13496.1</v>
      </c>
      <c r="L65" s="110">
        <v>13387.7</v>
      </c>
      <c r="M65" s="109">
        <v>14660.7</v>
      </c>
      <c r="N65" s="113">
        <v>14483.3</v>
      </c>
      <c r="O65" s="110">
        <v>12288.4</v>
      </c>
      <c r="Q65" s="19"/>
      <c r="R65" s="19"/>
      <c r="AD65" s="78">
        <v>57</v>
      </c>
    </row>
    <row r="66" spans="1:36" x14ac:dyDescent="0.3">
      <c r="A66" s="78">
        <v>58</v>
      </c>
      <c r="B66" s="108">
        <v>365.4</v>
      </c>
      <c r="C66" s="109">
        <v>413.3</v>
      </c>
      <c r="D66" s="110">
        <v>486.2</v>
      </c>
      <c r="E66" s="111">
        <v>6106.4</v>
      </c>
      <c r="F66" s="112">
        <v>6230.9</v>
      </c>
      <c r="G66" s="109">
        <v>8941.1</v>
      </c>
      <c r="H66" s="113">
        <v>8867</v>
      </c>
      <c r="I66" s="110">
        <v>8701.2000000000007</v>
      </c>
      <c r="J66" s="109">
        <v>13867.9</v>
      </c>
      <c r="K66" s="113">
        <v>13756.5</v>
      </c>
      <c r="L66" s="110">
        <v>13668.4</v>
      </c>
      <c r="M66" s="109">
        <v>15562.1</v>
      </c>
      <c r="N66" s="113">
        <v>15198.9</v>
      </c>
      <c r="O66" s="110">
        <v>14688.8</v>
      </c>
      <c r="AD66" s="78">
        <v>58</v>
      </c>
    </row>
    <row r="67" spans="1:36" x14ac:dyDescent="0.3">
      <c r="A67" s="78">
        <v>59</v>
      </c>
      <c r="B67" s="108">
        <v>367.1</v>
      </c>
      <c r="C67" s="109">
        <v>414.9</v>
      </c>
      <c r="D67" s="110">
        <v>487.8</v>
      </c>
      <c r="E67" s="111">
        <v>6113.8</v>
      </c>
      <c r="F67" s="112">
        <v>6239.2</v>
      </c>
      <c r="G67" s="109">
        <v>8972.7000000000007</v>
      </c>
      <c r="H67" s="113">
        <v>8868.6</v>
      </c>
      <c r="I67" s="110">
        <v>8802.7000000000007</v>
      </c>
      <c r="J67" s="109">
        <v>13999.6</v>
      </c>
      <c r="K67" s="113">
        <v>13798.1</v>
      </c>
      <c r="L67" s="110">
        <v>13690</v>
      </c>
      <c r="M67" s="109">
        <v>15763.7</v>
      </c>
      <c r="N67" s="113">
        <v>15320.5</v>
      </c>
      <c r="O67" s="110">
        <v>14890.4</v>
      </c>
      <c r="Q67" s="19"/>
      <c r="R67" s="19"/>
      <c r="AD67" s="78">
        <v>59</v>
      </c>
    </row>
    <row r="68" spans="1:36" x14ac:dyDescent="0.3">
      <c r="A68" s="78">
        <v>60</v>
      </c>
      <c r="B68" s="108">
        <v>368.7</v>
      </c>
      <c r="C68" s="109">
        <v>416.5</v>
      </c>
      <c r="D68" s="110">
        <v>489.4</v>
      </c>
      <c r="E68" s="111">
        <v>6221.5</v>
      </c>
      <c r="F68" s="112">
        <v>6352</v>
      </c>
      <c r="G68" s="109">
        <v>9144.2999999999993</v>
      </c>
      <c r="H68" s="113">
        <v>9070.2000000000007</v>
      </c>
      <c r="I68" s="110">
        <v>8954.2999999999993</v>
      </c>
      <c r="J68" s="109">
        <v>14271.4</v>
      </c>
      <c r="K68" s="113">
        <v>14159.7</v>
      </c>
      <c r="L68" s="110">
        <v>14091.6</v>
      </c>
      <c r="M68" s="109">
        <v>16565.2</v>
      </c>
      <c r="N68" s="113">
        <v>16502.099999999999</v>
      </c>
      <c r="O68" s="110">
        <v>15092</v>
      </c>
      <c r="P68" s="19">
        <v>15.4</v>
      </c>
      <c r="Q68" s="19">
        <v>30.5</v>
      </c>
      <c r="R68" s="19">
        <v>31.6</v>
      </c>
      <c r="S68" s="19">
        <v>40.5</v>
      </c>
      <c r="T68" s="19">
        <v>41.6</v>
      </c>
      <c r="U68" s="19">
        <v>50.3</v>
      </c>
      <c r="V68" s="19">
        <v>55.9</v>
      </c>
      <c r="W68" s="19">
        <v>51.8</v>
      </c>
      <c r="X68" s="19">
        <v>62.9</v>
      </c>
      <c r="Y68" s="19">
        <v>61.4</v>
      </c>
      <c r="Z68" s="19">
        <v>61.7</v>
      </c>
      <c r="AA68" s="19">
        <v>62.8</v>
      </c>
      <c r="AB68" s="19">
        <v>63.7</v>
      </c>
      <c r="AC68" s="19">
        <v>60.8</v>
      </c>
      <c r="AD68" s="78">
        <v>60</v>
      </c>
      <c r="AE68">
        <v>15.4</v>
      </c>
      <c r="AF68">
        <f>AVERAGE(Q68:R68)</f>
        <v>31.05</v>
      </c>
      <c r="AG68">
        <f>AVERAGE(S68:T68)</f>
        <v>41.05</v>
      </c>
      <c r="AH68">
        <f t="shared" ref="AH68" si="3">AVERAGE(U68:W68)</f>
        <v>52.666666666666664</v>
      </c>
      <c r="AI68">
        <f t="shared" ref="AI68" si="4">AVERAGE(X68:Z68)</f>
        <v>62</v>
      </c>
      <c r="AJ68">
        <f t="shared" ref="AJ68" si="5">AVERAGE(AA68:AC68)</f>
        <v>62.433333333333337</v>
      </c>
    </row>
    <row r="69" spans="1:36" x14ac:dyDescent="0.3">
      <c r="A69" s="78">
        <v>61</v>
      </c>
      <c r="B69" s="108">
        <v>370.3</v>
      </c>
      <c r="C69" s="109">
        <v>418.1</v>
      </c>
      <c r="D69" s="110">
        <v>491</v>
      </c>
      <c r="E69" s="111">
        <v>6327.6</v>
      </c>
      <c r="F69" s="112">
        <v>6362.2</v>
      </c>
      <c r="G69" s="109">
        <v>9175.9</v>
      </c>
      <c r="H69" s="113">
        <v>9071.7999999999993</v>
      </c>
      <c r="I69" s="110">
        <v>8955.9</v>
      </c>
      <c r="J69" s="109">
        <v>14363.2</v>
      </c>
      <c r="K69" s="113">
        <v>14261.3</v>
      </c>
      <c r="L69" s="110">
        <v>14193.2</v>
      </c>
      <c r="M69" s="109">
        <v>16681.8</v>
      </c>
      <c r="N69" s="113">
        <v>16603.7</v>
      </c>
      <c r="O69" s="110">
        <v>15913.6</v>
      </c>
      <c r="AD69" s="78">
        <v>61</v>
      </c>
    </row>
    <row r="70" spans="1:36" x14ac:dyDescent="0.3">
      <c r="A70" s="78">
        <v>62</v>
      </c>
      <c r="B70" s="108">
        <v>371.9</v>
      </c>
      <c r="C70" s="109">
        <v>419.7</v>
      </c>
      <c r="D70" s="110">
        <v>492.6</v>
      </c>
      <c r="E70" s="111">
        <v>6433.4</v>
      </c>
      <c r="F70" s="112">
        <v>6474</v>
      </c>
      <c r="G70" s="109">
        <v>9247.5</v>
      </c>
      <c r="H70" s="113">
        <v>9273.4</v>
      </c>
      <c r="I70" s="110">
        <v>9107.4</v>
      </c>
      <c r="J70" s="109">
        <v>14375</v>
      </c>
      <c r="K70" s="113">
        <v>14282.8</v>
      </c>
      <c r="L70" s="110">
        <v>14224.7</v>
      </c>
      <c r="M70" s="109">
        <v>17168.400000000001</v>
      </c>
      <c r="N70" s="113">
        <v>16805.3</v>
      </c>
      <c r="O70" s="110">
        <v>16095.2</v>
      </c>
      <c r="AD70" s="78">
        <v>62</v>
      </c>
    </row>
    <row r="71" spans="1:36" x14ac:dyDescent="0.3">
      <c r="A71" s="78">
        <v>63</v>
      </c>
      <c r="B71" s="108">
        <v>372.1</v>
      </c>
      <c r="C71" s="109">
        <v>420</v>
      </c>
      <c r="D71" s="110">
        <v>492.8</v>
      </c>
      <c r="E71" s="111">
        <v>6539.3</v>
      </c>
      <c r="F71" s="112">
        <v>6587.8</v>
      </c>
      <c r="G71" s="109">
        <v>9449.1</v>
      </c>
      <c r="H71" s="113">
        <v>9375</v>
      </c>
      <c r="I71" s="110">
        <v>9509</v>
      </c>
      <c r="J71" s="109">
        <v>14590</v>
      </c>
      <c r="K71" s="113">
        <v>14464.4</v>
      </c>
      <c r="L71" s="110">
        <v>14396.3</v>
      </c>
      <c r="M71" s="109">
        <v>18570</v>
      </c>
      <c r="N71" s="113">
        <v>17506.900000000001</v>
      </c>
      <c r="O71" s="110">
        <v>16536.8</v>
      </c>
      <c r="Q71" s="19"/>
      <c r="R71" s="19"/>
      <c r="AD71" s="78">
        <v>63</v>
      </c>
    </row>
    <row r="72" spans="1:36" x14ac:dyDescent="0.3">
      <c r="A72" s="78">
        <v>64</v>
      </c>
      <c r="B72" s="108">
        <v>371.9</v>
      </c>
      <c r="C72" s="114">
        <v>419.7</v>
      </c>
      <c r="D72" s="115">
        <v>492.6</v>
      </c>
      <c r="E72" s="116">
        <v>6639.6</v>
      </c>
      <c r="F72" s="117">
        <v>6688.7</v>
      </c>
      <c r="G72" s="114">
        <v>9449.2000000000007</v>
      </c>
      <c r="H72" s="118">
        <v>9375.1</v>
      </c>
      <c r="I72" s="115">
        <v>9539.1</v>
      </c>
      <c r="J72" s="114">
        <v>14619</v>
      </c>
      <c r="K72" s="118">
        <v>14564.5</v>
      </c>
      <c r="L72" s="115">
        <v>14576.4</v>
      </c>
      <c r="M72" s="114">
        <v>18600.099999999999</v>
      </c>
      <c r="N72" s="118">
        <v>17906.900000000001</v>
      </c>
      <c r="O72" s="115">
        <v>17456.8</v>
      </c>
      <c r="AD72" s="78">
        <v>64</v>
      </c>
    </row>
    <row r="73" spans="1:36" x14ac:dyDescent="0.3">
      <c r="A73" s="19"/>
      <c r="E73" s="85">
        <f>AVERAGE(E72:F72)</f>
        <v>6664.15</v>
      </c>
      <c r="G73" s="85">
        <f>AVERAGE(G72:I72)</f>
        <v>9454.4666666666672</v>
      </c>
      <c r="J73" s="85">
        <f>AVERAGE(J72:L72)</f>
        <v>14586.633333333333</v>
      </c>
      <c r="M73" s="85">
        <f>AVERAGE(M72:O72)</f>
        <v>17987.933333333334</v>
      </c>
    </row>
    <row r="74" spans="1:36" x14ac:dyDescent="0.3">
      <c r="A74" s="19"/>
    </row>
    <row r="75" spans="1:36" x14ac:dyDescent="0.3">
      <c r="A75" s="19"/>
    </row>
    <row r="76" spans="1:36" x14ac:dyDescent="0.3">
      <c r="A76" s="19"/>
    </row>
    <row r="77" spans="1:36" x14ac:dyDescent="0.3">
      <c r="A77" s="19"/>
    </row>
    <row r="78" spans="1:36" x14ac:dyDescent="0.3">
      <c r="A78" s="19"/>
    </row>
    <row r="79" spans="1:36" x14ac:dyDescent="0.3">
      <c r="A79" s="19"/>
    </row>
    <row r="80" spans="1:36" x14ac:dyDescent="0.3">
      <c r="A80" s="19"/>
    </row>
    <row r="81" spans="1:17" x14ac:dyDescent="0.3">
      <c r="A81" s="19"/>
    </row>
    <row r="82" spans="1:17" x14ac:dyDescent="0.3">
      <c r="A82" s="19"/>
    </row>
    <row r="83" spans="1:17" x14ac:dyDescent="0.3">
      <c r="A83" s="19"/>
    </row>
    <row r="84" spans="1:17" x14ac:dyDescent="0.3">
      <c r="A84" s="19"/>
    </row>
    <row r="85" spans="1:17" x14ac:dyDescent="0.3">
      <c r="A85" s="19"/>
    </row>
    <row r="86" spans="1:17" x14ac:dyDescent="0.3">
      <c r="A86" s="19"/>
    </row>
    <row r="87" spans="1:17" x14ac:dyDescent="0.3">
      <c r="A87" s="19"/>
    </row>
    <row r="88" spans="1:17" x14ac:dyDescent="0.3">
      <c r="A88" s="19"/>
    </row>
    <row r="89" spans="1:17" x14ac:dyDescent="0.3">
      <c r="A89" s="19"/>
    </row>
    <row r="90" spans="1:17" x14ac:dyDescent="0.3">
      <c r="A90" s="19"/>
    </row>
    <row r="91" spans="1:17" x14ac:dyDescent="0.3">
      <c r="A91" s="19"/>
      <c r="Q91" s="19"/>
    </row>
    <row r="92" spans="1:17" x14ac:dyDescent="0.3">
      <c r="A92" s="19"/>
    </row>
    <row r="93" spans="1:17" x14ac:dyDescent="0.3">
      <c r="A93" s="19"/>
      <c r="Q93" s="19"/>
    </row>
    <row r="94" spans="1:17" x14ac:dyDescent="0.3">
      <c r="A94" s="19"/>
    </row>
    <row r="95" spans="1:17" x14ac:dyDescent="0.3">
      <c r="A95" s="19"/>
      <c r="Q95" s="19"/>
    </row>
    <row r="96" spans="1:17" x14ac:dyDescent="0.3">
      <c r="A96" s="19"/>
    </row>
    <row r="97" spans="1:18" x14ac:dyDescent="0.3">
      <c r="A97" s="19"/>
      <c r="Q97" s="19"/>
      <c r="R97" s="19"/>
    </row>
    <row r="98" spans="1:18" x14ac:dyDescent="0.3">
      <c r="A98" s="19"/>
    </row>
    <row r="99" spans="1:18" x14ac:dyDescent="0.3">
      <c r="A99" s="19"/>
    </row>
    <row r="100" spans="1:18" x14ac:dyDescent="0.3">
      <c r="A100" s="19"/>
    </row>
    <row r="101" spans="1:18" x14ac:dyDescent="0.3">
      <c r="A101" s="19"/>
    </row>
  </sheetData>
  <mergeCells count="1">
    <mergeCell ref="AE6:AJ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R58"/>
  <sheetViews>
    <sheetView zoomScale="60" zoomScaleNormal="60" workbookViewId="0">
      <selection activeCell="A6" sqref="A6"/>
    </sheetView>
  </sheetViews>
  <sheetFormatPr defaultRowHeight="14.4" x14ac:dyDescent="0.3"/>
  <cols>
    <col min="1" max="1" width="47.33203125" bestFit="1" customWidth="1"/>
    <col min="2" max="2" width="11.5546875" customWidth="1"/>
    <col min="3" max="3" width="9.88671875" bestFit="1" customWidth="1"/>
    <col min="4" max="4" width="11.109375" bestFit="1" customWidth="1"/>
    <col min="5" max="6" width="10.44140625" bestFit="1" customWidth="1"/>
    <col min="7" max="7" width="12.6640625" bestFit="1" customWidth="1"/>
    <col min="8" max="8" width="10.109375" bestFit="1" customWidth="1"/>
    <col min="9" max="9" width="11" bestFit="1" customWidth="1"/>
    <col min="10" max="10" width="10.109375" bestFit="1" customWidth="1"/>
    <col min="11" max="11" width="10.44140625" bestFit="1" customWidth="1"/>
    <col min="12" max="12" width="11" bestFit="1" customWidth="1"/>
    <col min="13" max="16" width="10.44140625" bestFit="1" customWidth="1"/>
    <col min="17" max="20" width="10.109375" bestFit="1" customWidth="1"/>
    <col min="21" max="24" width="10.44140625" bestFit="1" customWidth="1"/>
    <col min="25" max="25" width="10.5546875" bestFit="1" customWidth="1"/>
    <col min="26" max="26" width="10.5546875" customWidth="1"/>
    <col min="27" max="27" width="10.109375" bestFit="1" customWidth="1"/>
    <col min="28" max="28" width="10.109375" customWidth="1"/>
    <col min="29" max="30" width="10.109375" bestFit="1" customWidth="1"/>
    <col min="31" max="32" width="10.5546875" bestFit="1" customWidth="1"/>
    <col min="33" max="33" width="10.109375" bestFit="1" customWidth="1"/>
    <col min="34" max="35" width="10.5546875" bestFit="1" customWidth="1"/>
    <col min="36" max="36" width="11.109375" bestFit="1" customWidth="1"/>
    <col min="37" max="37" width="10.109375" bestFit="1" customWidth="1"/>
    <col min="38" max="38" width="10.5546875" bestFit="1" customWidth="1"/>
    <col min="39" max="43" width="10.109375" bestFit="1" customWidth="1"/>
    <col min="44" max="44" width="10.5546875" bestFit="1" customWidth="1"/>
    <col min="45" max="46" width="10.109375" bestFit="1" customWidth="1"/>
    <col min="47" max="47" width="10.5546875" customWidth="1"/>
    <col min="48" max="55" width="10.44140625" bestFit="1" customWidth="1"/>
    <col min="56" max="58" width="12.109375" customWidth="1"/>
    <col min="59" max="59" width="11.5546875" customWidth="1"/>
    <col min="60" max="60" width="12" customWidth="1"/>
    <col min="61" max="61" width="10.88671875" customWidth="1"/>
    <col min="62" max="62" width="10.44140625" bestFit="1" customWidth="1"/>
    <col min="63" max="63" width="13.33203125" customWidth="1"/>
    <col min="64" max="64" width="14.44140625" customWidth="1"/>
    <col min="65" max="65" width="13.33203125" customWidth="1"/>
    <col min="66" max="66" width="9.44140625" bestFit="1" customWidth="1"/>
    <col min="67" max="67" width="9.5546875" bestFit="1" customWidth="1"/>
    <col min="68" max="69" width="9.33203125" bestFit="1" customWidth="1"/>
    <col min="70" max="70" width="7" customWidth="1"/>
    <col min="71" max="71" width="14.88671875" customWidth="1"/>
    <col min="72" max="73" width="9" customWidth="1"/>
  </cols>
  <sheetData>
    <row r="1" spans="1:94" ht="56.4" customHeight="1" x14ac:dyDescent="0.3">
      <c r="BQ1" s="75"/>
      <c r="BV1" s="178" t="s">
        <v>93</v>
      </c>
      <c r="BW1" s="178" t="s">
        <v>93</v>
      </c>
      <c r="BX1" s="178" t="s">
        <v>95</v>
      </c>
      <c r="BY1" s="178" t="s">
        <v>95</v>
      </c>
      <c r="BZ1" s="178" t="s">
        <v>95</v>
      </c>
      <c r="CA1" s="178" t="s">
        <v>96</v>
      </c>
      <c r="CB1" s="178" t="s">
        <v>96</v>
      </c>
      <c r="CC1" s="178" t="s">
        <v>96</v>
      </c>
      <c r="CG1" s="195" t="s">
        <v>175</v>
      </c>
      <c r="CH1" s="168"/>
      <c r="CI1" s="168"/>
      <c r="CJ1" s="168"/>
      <c r="CK1" s="168"/>
      <c r="CM1" s="184" t="s">
        <v>166</v>
      </c>
      <c r="CN1" s="185">
        <f>1.453+1.453</f>
        <v>2.9060000000000001</v>
      </c>
      <c r="CO1" s="186">
        <f>CN1/5</f>
        <v>0.58120000000000005</v>
      </c>
    </row>
    <row r="2" spans="1:94" ht="19.2" customHeight="1" x14ac:dyDescent="0.3">
      <c r="A2" s="23" t="s">
        <v>11</v>
      </c>
      <c r="B2" s="24">
        <v>1</v>
      </c>
      <c r="C2" s="24">
        <v>2</v>
      </c>
      <c r="D2" s="24">
        <v>3</v>
      </c>
      <c r="E2" s="24">
        <v>4</v>
      </c>
      <c r="F2" s="24">
        <v>5</v>
      </c>
      <c r="G2" s="24">
        <v>6</v>
      </c>
      <c r="H2" s="24">
        <v>7</v>
      </c>
      <c r="I2" s="24">
        <v>8</v>
      </c>
      <c r="J2" s="24">
        <v>9</v>
      </c>
      <c r="K2" s="24">
        <v>10</v>
      </c>
      <c r="L2" s="24">
        <v>11</v>
      </c>
      <c r="M2" s="24">
        <v>12</v>
      </c>
      <c r="N2" s="24">
        <v>13</v>
      </c>
      <c r="O2" s="24">
        <v>14</v>
      </c>
      <c r="P2" s="24">
        <v>15</v>
      </c>
      <c r="Q2" s="25">
        <v>16</v>
      </c>
      <c r="R2" s="25">
        <v>17</v>
      </c>
      <c r="S2" s="25">
        <v>18</v>
      </c>
      <c r="T2" s="25">
        <v>19</v>
      </c>
      <c r="U2" s="24">
        <v>20</v>
      </c>
      <c r="V2" s="24">
        <v>21</v>
      </c>
      <c r="W2" s="25">
        <v>22</v>
      </c>
      <c r="X2" s="25">
        <v>23</v>
      </c>
      <c r="Y2" s="25">
        <v>24</v>
      </c>
      <c r="Z2" s="25">
        <v>25</v>
      </c>
      <c r="AA2" s="25">
        <v>26</v>
      </c>
      <c r="AB2" s="25">
        <v>27</v>
      </c>
      <c r="AC2" s="25">
        <v>28</v>
      </c>
      <c r="AD2" s="25">
        <v>29</v>
      </c>
      <c r="AE2" s="25">
        <v>30</v>
      </c>
      <c r="AF2" s="25">
        <v>31</v>
      </c>
      <c r="AG2" s="25">
        <v>32</v>
      </c>
      <c r="AH2" s="25">
        <v>33</v>
      </c>
      <c r="AI2" s="25">
        <v>34</v>
      </c>
      <c r="AJ2" s="25">
        <v>35</v>
      </c>
      <c r="AK2" s="25">
        <v>36</v>
      </c>
      <c r="AL2" s="25">
        <v>37</v>
      </c>
      <c r="AM2" s="25">
        <v>38</v>
      </c>
      <c r="AN2" s="25">
        <v>39</v>
      </c>
      <c r="AO2" s="25">
        <v>40</v>
      </c>
      <c r="AP2" s="25">
        <v>41</v>
      </c>
      <c r="AQ2" s="25">
        <v>42</v>
      </c>
      <c r="AR2" s="25">
        <v>43</v>
      </c>
      <c r="AS2" s="25">
        <v>44</v>
      </c>
      <c r="AT2" s="25">
        <v>45</v>
      </c>
      <c r="AU2" s="25">
        <v>46</v>
      </c>
      <c r="AV2" s="25">
        <v>47</v>
      </c>
      <c r="AW2" s="25">
        <v>48</v>
      </c>
      <c r="AX2" s="25">
        <v>49</v>
      </c>
      <c r="AY2" s="25">
        <v>50</v>
      </c>
      <c r="AZ2" s="25">
        <v>51</v>
      </c>
      <c r="BA2" s="25">
        <v>52</v>
      </c>
      <c r="BB2" s="25">
        <v>53</v>
      </c>
      <c r="BC2" s="25">
        <v>54</v>
      </c>
      <c r="BD2" s="25">
        <v>55</v>
      </c>
      <c r="BE2" s="25">
        <v>56</v>
      </c>
      <c r="BF2" s="25">
        <v>57</v>
      </c>
      <c r="BG2" s="25">
        <v>58</v>
      </c>
      <c r="BH2" s="25">
        <v>59</v>
      </c>
      <c r="BI2" s="25">
        <v>60</v>
      </c>
      <c r="BJ2" s="25">
        <v>61</v>
      </c>
      <c r="BK2" s="25">
        <v>62</v>
      </c>
      <c r="BL2" s="25">
        <v>63</v>
      </c>
      <c r="BM2" s="25">
        <v>64</v>
      </c>
      <c r="BR2" s="100"/>
      <c r="BT2" s="100" t="s">
        <v>10</v>
      </c>
      <c r="BU2" s="100" t="s">
        <v>174</v>
      </c>
    </row>
    <row r="3" spans="1:94" s="100" customFormat="1" x14ac:dyDescent="0.3">
      <c r="A3" s="175" t="s">
        <v>75</v>
      </c>
      <c r="B3" s="127">
        <f>AVERAGE(AMPTS_data!B9)</f>
        <v>99.3</v>
      </c>
      <c r="C3" s="127">
        <f>AVERAGE(AMPTS_data!B10)</f>
        <v>167</v>
      </c>
      <c r="D3" s="127">
        <f>AVERAGE(AMPTS_data!B11)</f>
        <v>180</v>
      </c>
      <c r="E3" s="127">
        <f>AVERAGE(AMPTS_data!B12)</f>
        <v>212.3</v>
      </c>
      <c r="F3" s="127">
        <f>AVERAGE(AMPTS_data!B13)</f>
        <v>248.2</v>
      </c>
      <c r="G3" s="127">
        <f>AVERAGE(AMPTS_data!B14)</f>
        <v>252.8</v>
      </c>
      <c r="H3" s="127">
        <f>AVERAGE(AMPTS_data!B15)</f>
        <v>264.5</v>
      </c>
      <c r="I3" s="127">
        <f>AVERAGE(AMPTS_data!B16)</f>
        <v>268.39999999999998</v>
      </c>
      <c r="J3" s="127">
        <f>AVERAGE(AMPTS_data!B17)</f>
        <v>272.2</v>
      </c>
      <c r="K3" s="127">
        <f>AVERAGE(AMPTS_data!B18)</f>
        <v>275</v>
      </c>
      <c r="L3" s="127">
        <f>AVERAGE(AMPTS_data!B19)</f>
        <v>277.89999999999998</v>
      </c>
      <c r="M3" s="127">
        <f>AVERAGE(AMPTS_data!B20)</f>
        <v>280.8</v>
      </c>
      <c r="N3" s="127">
        <f>AVERAGE(AMPTS_data!B21)</f>
        <v>284.5</v>
      </c>
      <c r="O3" s="127">
        <f>AVERAGE(AMPTS_data!B22)</f>
        <v>288.2</v>
      </c>
      <c r="P3" s="127">
        <f>AVERAGE(AMPTS_data!B23)</f>
        <v>292.8</v>
      </c>
      <c r="Q3" s="127">
        <f>AVERAGE(AMPTS_data!B24)</f>
        <v>297.3</v>
      </c>
      <c r="R3" s="127">
        <f>AVERAGE(AMPTS_data!B25)</f>
        <v>300.10000000000002</v>
      </c>
      <c r="S3" s="127">
        <f>AVERAGE(AMPTS_data!B26)</f>
        <v>302.89999999999998</v>
      </c>
      <c r="T3" s="127">
        <f>AVERAGE(AMPTS_data!B27)</f>
        <v>305.89999999999998</v>
      </c>
      <c r="U3" s="127">
        <f>AVERAGE(AMPTS_data!B28)</f>
        <v>310</v>
      </c>
      <c r="V3" s="127">
        <f>AVERAGE(AMPTS_data!B29)</f>
        <v>314</v>
      </c>
      <c r="W3" s="127">
        <f>AVERAGE(AMPTS_data!B30)</f>
        <v>315.7</v>
      </c>
      <c r="X3" s="127">
        <f>AVERAGE(AMPTS_data!B31)</f>
        <v>317.3</v>
      </c>
      <c r="Y3" s="127">
        <f>AVERAGE(AMPTS_data!B32)</f>
        <v>319</v>
      </c>
      <c r="Z3" s="127">
        <f>AVERAGE(AMPTS_data!B33)</f>
        <v>320.60000000000002</v>
      </c>
      <c r="AA3" s="127">
        <f>AVERAGE(AMPTS_data!B34)</f>
        <v>322.3</v>
      </c>
      <c r="AB3" s="127">
        <f>AVERAGE(AMPTS_data!B35)</f>
        <v>326.7</v>
      </c>
      <c r="AC3" s="127">
        <f>AVERAGE(AMPTS_data!B36)</f>
        <v>331</v>
      </c>
      <c r="AD3" s="127">
        <f>AVERAGE(AMPTS_data!B37)</f>
        <v>334.6</v>
      </c>
      <c r="AE3" s="127">
        <f>AVERAGE(AMPTS_data!B38)</f>
        <v>338.2</v>
      </c>
      <c r="AF3" s="127">
        <f>AVERAGE(AMPTS_data!B39)</f>
        <v>339.9</v>
      </c>
      <c r="AG3" s="127">
        <f>AVERAGE(AMPTS_data!B40)</f>
        <v>341.2</v>
      </c>
      <c r="AH3" s="127">
        <f>AVERAGE(AMPTS_data!B41)</f>
        <v>342.4</v>
      </c>
      <c r="AI3" s="127">
        <f>AVERAGE(AMPTS_data!B42)</f>
        <v>343.6</v>
      </c>
      <c r="AJ3" s="127">
        <f>AVERAGE(AMPTS_data!B43)</f>
        <v>344.9</v>
      </c>
      <c r="AK3" s="127">
        <f>AVERAGE(AMPTS_data!B44)</f>
        <v>346.1</v>
      </c>
      <c r="AL3" s="127">
        <f>AVERAGE(AMPTS_data!B45)</f>
        <v>347.6</v>
      </c>
      <c r="AM3" s="127">
        <f>AVERAGE(AMPTS_data!B46)</f>
        <v>350.4</v>
      </c>
      <c r="AN3" s="127">
        <f>AVERAGE(AMPTS_data!B47)</f>
        <v>353.2</v>
      </c>
      <c r="AO3" s="127">
        <f>AVERAGE(AMPTS_data!B48)</f>
        <v>355.7</v>
      </c>
      <c r="AP3" s="127">
        <f>AVERAGE(AMPTS_data!B49)</f>
        <v>356.2</v>
      </c>
      <c r="AQ3" s="127">
        <f>AVERAGE(AMPTS_data!B50)</f>
        <v>356.7</v>
      </c>
      <c r="AR3" s="127">
        <f>AVERAGE(AMPTS_data!B51)</f>
        <v>357.1</v>
      </c>
      <c r="AS3" s="127">
        <f>AVERAGE(AMPTS_data!B52)</f>
        <v>357.6</v>
      </c>
      <c r="AT3" s="127">
        <f>AVERAGE(AMPTS_data!B53)</f>
        <v>358.1</v>
      </c>
      <c r="AU3" s="127">
        <f>AVERAGE(AMPTS_data!B54)</f>
        <v>358.6</v>
      </c>
      <c r="AV3" s="127">
        <f>AVERAGE(AMPTS_data!B55)</f>
        <v>359.1</v>
      </c>
      <c r="AW3" s="127">
        <f>AVERAGE(AMPTS_data!B56)</f>
        <v>359.6</v>
      </c>
      <c r="AX3" s="127">
        <f>AVERAGE(AMPTS_data!B57)</f>
        <v>360.1</v>
      </c>
      <c r="AY3" s="127">
        <f>AVERAGE(AMPTS_data!B58)</f>
        <v>360.5</v>
      </c>
      <c r="AZ3" s="127">
        <f>AVERAGE(AMPTS_data!B59)</f>
        <v>361</v>
      </c>
      <c r="BA3" s="127">
        <f>AVERAGE(AMPTS_data!B60)</f>
        <v>361.5</v>
      </c>
      <c r="BB3" s="127">
        <f>AVERAGE(AMPTS_data!B61)</f>
        <v>362</v>
      </c>
      <c r="BC3" s="127">
        <f>AVERAGE(AMPTS_data!B62)</f>
        <v>362.5</v>
      </c>
      <c r="BD3" s="127">
        <f>AVERAGE(AMPTS_data!B63)</f>
        <v>363</v>
      </c>
      <c r="BE3" s="127">
        <f>AVERAGE(AMPTS_data!B64)</f>
        <v>363.5</v>
      </c>
      <c r="BF3" s="127">
        <f>AVERAGE(AMPTS_data!B65)</f>
        <v>363.9</v>
      </c>
      <c r="BG3" s="127">
        <f>AVERAGE(AMPTS_data!B66)</f>
        <v>365.4</v>
      </c>
      <c r="BH3" s="127">
        <f>AVERAGE(AMPTS_data!B67)</f>
        <v>367.1</v>
      </c>
      <c r="BI3" s="127">
        <f>AVERAGE(AMPTS_data!B68)</f>
        <v>368.7</v>
      </c>
      <c r="BJ3" s="127">
        <f>AVERAGE(AMPTS_data!B69)</f>
        <v>370.3</v>
      </c>
      <c r="BK3" s="127">
        <f>AVERAGE(AMPTS_data!B70)</f>
        <v>371.9</v>
      </c>
      <c r="BL3" s="127">
        <f>AVERAGE(AMPTS_data!B71)</f>
        <v>372.1</v>
      </c>
      <c r="BM3" s="127">
        <f>AVERAGE(AMPTS_data!B72)</f>
        <v>371.9</v>
      </c>
      <c r="BS3">
        <v>58</v>
      </c>
      <c r="BT3" s="174">
        <v>365.4</v>
      </c>
      <c r="BU3" s="187">
        <v>449.75</v>
      </c>
      <c r="BV3" s="174">
        <v>6106.4</v>
      </c>
      <c r="BW3" s="174">
        <v>6230.9</v>
      </c>
      <c r="BX3" s="174">
        <v>13867.9</v>
      </c>
      <c r="BY3" s="174">
        <v>13756.5</v>
      </c>
      <c r="BZ3" s="174">
        <v>13668.4</v>
      </c>
      <c r="CA3" s="174">
        <v>15562.1</v>
      </c>
      <c r="CB3" s="174">
        <v>15198.9</v>
      </c>
      <c r="CC3" s="174">
        <v>14688.8</v>
      </c>
    </row>
    <row r="4" spans="1:94" s="100" customFormat="1" x14ac:dyDescent="0.3">
      <c r="A4" s="176" t="s">
        <v>76</v>
      </c>
      <c r="B4" s="127">
        <f>AVERAGE(AMPTS_data!C9:D9)</f>
        <v>139.1</v>
      </c>
      <c r="C4" s="127">
        <f>AVERAGE(AMPTS_data!C10:D10)</f>
        <v>210.25</v>
      </c>
      <c r="D4" s="127">
        <f>AVERAGE(AMPTS_data!C11:D11)</f>
        <v>237.60000000000002</v>
      </c>
      <c r="E4" s="127">
        <f>AVERAGE(AMPTS_data!C12:D12)</f>
        <v>276.35000000000002</v>
      </c>
      <c r="F4" s="127">
        <f>AVERAGE(AMPTS_data!C13:D13)</f>
        <v>316.8</v>
      </c>
      <c r="G4" s="127">
        <f>AVERAGE(AMPTS_data!C14:D14)</f>
        <v>322.35000000000002</v>
      </c>
      <c r="H4" s="127">
        <f>AVERAGE(AMPTS_data!C15:D15)</f>
        <v>341.25</v>
      </c>
      <c r="I4" s="127">
        <f>AVERAGE(AMPTS_data!C16:D16)</f>
        <v>345.05</v>
      </c>
      <c r="J4" s="127">
        <f>AVERAGE(AMPTS_data!C17:D17)</f>
        <v>348.85</v>
      </c>
      <c r="K4" s="127">
        <f>AVERAGE(AMPTS_data!C18:D18)</f>
        <v>351.9</v>
      </c>
      <c r="L4" s="127">
        <f>AVERAGE(AMPTS_data!C19:D19)</f>
        <v>355</v>
      </c>
      <c r="M4" s="127">
        <f>AVERAGE(AMPTS_data!C20:D20)</f>
        <v>365.5</v>
      </c>
      <c r="N4" s="127">
        <f>AVERAGE(AMPTS_data!C21:D21)</f>
        <v>369.2</v>
      </c>
      <c r="O4" s="127">
        <f>AVERAGE(AMPTS_data!C22:D22)</f>
        <v>372.9</v>
      </c>
      <c r="P4" s="127">
        <f>AVERAGE(AMPTS_data!C23:D23)</f>
        <v>377.4</v>
      </c>
      <c r="Q4" s="127">
        <f>AVERAGE(AMPTS_data!C24:D24)</f>
        <v>381.9</v>
      </c>
      <c r="R4" s="127">
        <f>AVERAGE(AMPTS_data!C25:D25)</f>
        <v>384.7</v>
      </c>
      <c r="S4" s="127">
        <f>AVERAGE(AMPTS_data!C26:D26)</f>
        <v>387.5</v>
      </c>
      <c r="T4" s="127">
        <f>AVERAGE(AMPTS_data!C27:D27)</f>
        <v>390.45</v>
      </c>
      <c r="U4" s="127">
        <f>AVERAGE(AMPTS_data!C28:D28)</f>
        <v>394.6</v>
      </c>
      <c r="V4" s="127">
        <f>AVERAGE(AMPTS_data!C29:D29)</f>
        <v>398.55</v>
      </c>
      <c r="W4" s="127">
        <f>AVERAGE(AMPTS_data!C30:D30)</f>
        <v>400.2</v>
      </c>
      <c r="X4" s="127">
        <f>AVERAGE(AMPTS_data!C31:D31)</f>
        <v>401.85</v>
      </c>
      <c r="Y4" s="127">
        <f>AVERAGE(AMPTS_data!C32:D32)</f>
        <v>403.5</v>
      </c>
      <c r="Z4" s="127">
        <f>AVERAGE(AMPTS_data!C33:D33)</f>
        <v>405.15</v>
      </c>
      <c r="AA4" s="127">
        <f>AVERAGE(AMPTS_data!C34:D34)</f>
        <v>406.8</v>
      </c>
      <c r="AB4" s="127">
        <f>AVERAGE(AMPTS_data!C35:D35)</f>
        <v>411.15</v>
      </c>
      <c r="AC4" s="127">
        <f>AVERAGE(AMPTS_data!C36:D36)</f>
        <v>415.45</v>
      </c>
      <c r="AD4" s="127">
        <f>AVERAGE(AMPTS_data!C37:D37)</f>
        <v>419.05</v>
      </c>
      <c r="AE4" s="127">
        <f>AVERAGE(AMPTS_data!C38:D38)</f>
        <v>422.65</v>
      </c>
      <c r="AF4" s="127">
        <f>AVERAGE(AMPTS_data!C39:D39)</f>
        <v>424.35</v>
      </c>
      <c r="AG4" s="127">
        <f>AVERAGE(AMPTS_data!C40:D40)</f>
        <v>425.55</v>
      </c>
      <c r="AH4" s="127">
        <f>AVERAGE(AMPTS_data!C41:D41)</f>
        <v>426.85</v>
      </c>
      <c r="AI4" s="127">
        <f>AVERAGE(AMPTS_data!C42:D42)</f>
        <v>428.05</v>
      </c>
      <c r="AJ4" s="127">
        <f>AVERAGE(AMPTS_data!C43:D43)</f>
        <v>429.25</v>
      </c>
      <c r="AK4" s="127">
        <f>AVERAGE(AMPTS_data!C44:D44)</f>
        <v>430.55</v>
      </c>
      <c r="AL4" s="127">
        <f>AVERAGE(AMPTS_data!C45:D45)</f>
        <v>431.95</v>
      </c>
      <c r="AM4" s="127">
        <f>AVERAGE(AMPTS_data!C46:D46)</f>
        <v>434.75</v>
      </c>
      <c r="AN4" s="127">
        <f>AVERAGE(AMPTS_data!C47:D47)</f>
        <v>437.55</v>
      </c>
      <c r="AO4" s="127">
        <f>AVERAGE(AMPTS_data!C48:D48)</f>
        <v>440.05</v>
      </c>
      <c r="AP4" s="127">
        <f>AVERAGE(AMPTS_data!C49:D49)</f>
        <v>440.55</v>
      </c>
      <c r="AQ4" s="127">
        <f>AVERAGE(AMPTS_data!C50:D50)</f>
        <v>441</v>
      </c>
      <c r="AR4" s="127">
        <f>AVERAGE(AMPTS_data!C51:D51)</f>
        <v>441.5</v>
      </c>
      <c r="AS4" s="127">
        <f>AVERAGE(AMPTS_data!C52:D52)</f>
        <v>442</v>
      </c>
      <c r="AT4" s="127">
        <f>AVERAGE(AMPTS_data!C53:D53)</f>
        <v>442.45</v>
      </c>
      <c r="AU4" s="127">
        <f>AVERAGE(AMPTS_data!C54:D54)</f>
        <v>442.95</v>
      </c>
      <c r="AV4" s="127">
        <f>AVERAGE(AMPTS_data!C55:D55)</f>
        <v>443.45</v>
      </c>
      <c r="AW4" s="127">
        <f>AVERAGE(AMPTS_data!C56:D56)</f>
        <v>443.9</v>
      </c>
      <c r="AX4" s="127">
        <f>AVERAGE(AMPTS_data!C57:D57)</f>
        <v>444.4</v>
      </c>
      <c r="AY4" s="127">
        <f>AVERAGE(AMPTS_data!C58:D58)</f>
        <v>444.9</v>
      </c>
      <c r="AZ4" s="127">
        <f>AVERAGE(AMPTS_data!C59:D59)</f>
        <v>445.35</v>
      </c>
      <c r="BA4" s="127">
        <f>AVERAGE(AMPTS_data!C60:D60)</f>
        <v>445.85</v>
      </c>
      <c r="BB4" s="127">
        <f>AVERAGE(AMPTS_data!C61:D61)</f>
        <v>446.35</v>
      </c>
      <c r="BC4" s="127">
        <f>AVERAGE(AMPTS_data!C62:D62)</f>
        <v>446.79999999999995</v>
      </c>
      <c r="BD4" s="127">
        <f>AVERAGE(AMPTS_data!C63:D63)</f>
        <v>447.29999999999995</v>
      </c>
      <c r="BE4" s="127">
        <f>AVERAGE(AMPTS_data!C64:D64)</f>
        <v>447.79999999999995</v>
      </c>
      <c r="BF4" s="127">
        <f>AVERAGE(AMPTS_data!C65:D65)</f>
        <v>448.25</v>
      </c>
      <c r="BG4" s="127">
        <f>AVERAGE(AMPTS_data!C66:D66)</f>
        <v>449.75</v>
      </c>
      <c r="BH4" s="127">
        <f>AVERAGE(AMPTS_data!C67:D67)</f>
        <v>451.35</v>
      </c>
      <c r="BI4" s="127">
        <f>AVERAGE(AMPTS_data!$C68:$D68)</f>
        <v>452.95</v>
      </c>
      <c r="BJ4" s="127">
        <f>AVERAGE(AMPTS_data!$C69:$D69)</f>
        <v>454.55</v>
      </c>
      <c r="BK4" s="127">
        <f>AVERAGE(AMPTS_data!C70:D70)</f>
        <v>456.15</v>
      </c>
      <c r="BL4" s="127">
        <f>AVERAGE(AMPTS_data!C71:D71)</f>
        <v>456.4</v>
      </c>
      <c r="BM4" s="127">
        <f>AVERAGE(AMPTS_data!C72:D72)</f>
        <v>456.15</v>
      </c>
      <c r="BS4" s="100">
        <v>59</v>
      </c>
      <c r="BT4" s="187">
        <v>367.1</v>
      </c>
      <c r="BU4" s="174">
        <v>451.35</v>
      </c>
      <c r="BV4" s="187">
        <v>6113.8</v>
      </c>
      <c r="BW4" s="187">
        <v>6239.2</v>
      </c>
      <c r="BX4" s="187">
        <v>13999.6</v>
      </c>
      <c r="BY4" s="187">
        <v>13798.1</v>
      </c>
      <c r="BZ4" s="187">
        <v>13690</v>
      </c>
      <c r="CA4" s="187">
        <v>15763.7</v>
      </c>
      <c r="CB4" s="187">
        <v>15320.5</v>
      </c>
      <c r="CC4" s="187">
        <v>14890.4</v>
      </c>
    </row>
    <row r="5" spans="1:94" s="100" customFormat="1" x14ac:dyDescent="0.3">
      <c r="A5" s="177" t="s">
        <v>64</v>
      </c>
      <c r="B5" s="127">
        <f>AVERAGE(AMPTS_data!E9:F9)</f>
        <v>279.70000000000005</v>
      </c>
      <c r="C5" s="127">
        <f>AVERAGE(AMPTS_data!E10:F10)</f>
        <v>307.64999999999998</v>
      </c>
      <c r="D5" s="127">
        <f>AVERAGE(AMPTS_data!E11:F11)</f>
        <v>313.54999999999995</v>
      </c>
      <c r="E5" s="127">
        <f>AVERAGE(AMPTS_data!E12:F12)</f>
        <v>314.89999999999998</v>
      </c>
      <c r="F5" s="127">
        <f>AVERAGE(AMPTS_data!E13:F13)</f>
        <v>327</v>
      </c>
      <c r="G5" s="127">
        <f>AVERAGE(AMPTS_data!E14:F14)</f>
        <v>389.1</v>
      </c>
      <c r="H5" s="127">
        <f>AVERAGE(AMPTS_data!E15:F15)</f>
        <v>460.55</v>
      </c>
      <c r="I5" s="127">
        <f>AVERAGE(AMPTS_data!E16:F16)</f>
        <v>490.65</v>
      </c>
      <c r="J5" s="127">
        <f>AVERAGE(AMPTS_data!E17:F17)</f>
        <v>798.90000000000009</v>
      </c>
      <c r="K5" s="127">
        <f>AVERAGE(AMPTS_data!E18:F18)</f>
        <v>912.2</v>
      </c>
      <c r="L5" s="127">
        <f>AVERAGE(AMPTS_data!E19:F19)</f>
        <v>947.4</v>
      </c>
      <c r="M5" s="127">
        <f>AVERAGE(AMPTS_data!E20:F20)</f>
        <v>1065.05</v>
      </c>
      <c r="N5" s="127">
        <f>AVERAGE(AMPTS_data!E20:F21)</f>
        <v>1098.25</v>
      </c>
      <c r="O5" s="127">
        <f>AVERAGE(AMPTS_data!E22:F22)</f>
        <v>1246.05</v>
      </c>
      <c r="P5" s="127">
        <f>AVERAGE(AMPTS_data!E23:F23)</f>
        <v>1263.5999999999999</v>
      </c>
      <c r="Q5" s="127">
        <f>AVERAGE(AMPTS_data!E24:F24)</f>
        <v>1312.85</v>
      </c>
      <c r="R5" s="127">
        <f>AVERAGE(AMPTS_data!E25:F25)</f>
        <v>1455.7</v>
      </c>
      <c r="S5" s="127">
        <f>AVERAGE(AMPTS_data!E26:F26)</f>
        <v>1567.4</v>
      </c>
      <c r="T5" s="127">
        <f>AVERAGE(AMPTS_data!E27:F27)</f>
        <v>1598.6999999999998</v>
      </c>
      <c r="U5" s="127">
        <f>AVERAGE(AMPTS_data!E28:F28)</f>
        <v>1611.4</v>
      </c>
      <c r="V5" s="127">
        <f>AVERAGE(AMPTS_data!E29:F29)</f>
        <v>1615.65</v>
      </c>
      <c r="W5" s="127">
        <f>AVERAGE(AMPTS_data!E30:F30)</f>
        <v>1721.05</v>
      </c>
      <c r="X5" s="127">
        <f>AVERAGE(AMPTS_data!E31:F31)</f>
        <v>1885.2</v>
      </c>
      <c r="Y5" s="127">
        <f>AVERAGE(AMPTS_data!E32:F32)</f>
        <v>1987.05</v>
      </c>
      <c r="Z5" s="127">
        <f>AVERAGE(AMPTS_data!E33:F33)</f>
        <v>2038.8</v>
      </c>
      <c r="AA5" s="127">
        <f>AVERAGE(AMPTS_data!E34:F34)</f>
        <v>2040.65</v>
      </c>
      <c r="AB5" s="127">
        <f>AVERAGE(AMPTS_data!E35:F35)</f>
        <v>2063.4499999999998</v>
      </c>
      <c r="AC5" s="127">
        <f>AVERAGE(AMPTS_data!E36:F36)</f>
        <v>2124.15</v>
      </c>
      <c r="AD5" s="127">
        <f>AVERAGE(AMPTS_data!E37:F37)</f>
        <v>2840.9</v>
      </c>
      <c r="AE5" s="127">
        <f>AVERAGE(AMPTS_data!E38:F38)</f>
        <v>3664.6</v>
      </c>
      <c r="AF5" s="127">
        <f>AVERAGE(AMPTS_data!E39:F39)</f>
        <v>3718.95</v>
      </c>
      <c r="AG5" s="127">
        <f>AVERAGE(AMPTS_data!E40:F40)</f>
        <v>3730.55</v>
      </c>
      <c r="AH5" s="127">
        <f>AVERAGE(AMPTS_data!E41:F41)</f>
        <v>3871.75</v>
      </c>
      <c r="AI5" s="127">
        <f>AVERAGE(AMPTS_data!E42:F42)</f>
        <v>3873</v>
      </c>
      <c r="AJ5" s="127">
        <f>AVERAGE(AMPTS_data!E43:F43)</f>
        <v>3974.25</v>
      </c>
      <c r="AK5" s="127">
        <f>AVERAGE(AMPTS_data!E44:F44)</f>
        <v>4025.5</v>
      </c>
      <c r="AL5" s="127">
        <f>AVERAGE(AMPTS_data!E45:F45)</f>
        <v>4126.75</v>
      </c>
      <c r="AM5" s="127">
        <f>AVERAGE(AMPTS_data!E46:F46)</f>
        <v>4182.3500000000004</v>
      </c>
      <c r="AN5" s="127">
        <f>AVERAGE(AMPTS_data!E47:F47)</f>
        <v>4335.2000000000007</v>
      </c>
      <c r="AO5" s="127">
        <f>AVERAGE(AMPTS_data!E48:F48)</f>
        <v>4388</v>
      </c>
      <c r="AP5" s="127">
        <f>AVERAGE(AMPTS_data!E49:F49)</f>
        <v>4449.8</v>
      </c>
      <c r="AQ5" s="127">
        <f>AVERAGE(AMPTS_data!E50:F50)</f>
        <v>4481.6000000000004</v>
      </c>
      <c r="AR5" s="127">
        <f>AVERAGE(AMPTS_data!E51:F51)</f>
        <v>4553.2000000000007</v>
      </c>
      <c r="AS5" s="127">
        <f>AVERAGE(AMPTS_data!E52:F52)</f>
        <v>4616.6499999999996</v>
      </c>
      <c r="AT5" s="127">
        <f>AVERAGE(AMPTS_data!E53:F53)</f>
        <v>4679.2999999999993</v>
      </c>
      <c r="AU5" s="127">
        <f>AVERAGE(AMPTS_data!E54:F54)</f>
        <v>4837.2999999999993</v>
      </c>
      <c r="AV5" s="127">
        <f>AVERAGE(AMPTS_data!E55:F55)</f>
        <v>4993.3999999999996</v>
      </c>
      <c r="AW5" s="127">
        <f>AVERAGE(AMPTS_data!E56:F56)</f>
        <v>5096</v>
      </c>
      <c r="AX5" s="127">
        <f>AVERAGE(AMPTS_data!E57:F57)</f>
        <v>5246.9</v>
      </c>
      <c r="AY5" s="127">
        <f>AVERAGE(AMPTS_data!E58:F58)</f>
        <v>5347.85</v>
      </c>
      <c r="AZ5" s="127">
        <f>AVERAGE(AMPTS_data!E59:F59)</f>
        <v>5498.8</v>
      </c>
      <c r="BA5" s="127">
        <f>AVERAGE(AMPTS_data!E60:F60)</f>
        <v>5499.8</v>
      </c>
      <c r="BB5" s="127">
        <f>AVERAGE(AMPTS_data!E61:F61)</f>
        <v>5600.7</v>
      </c>
      <c r="BC5" s="127">
        <f>AVERAGE(AMPTS_data!E62:F62)</f>
        <v>5651.9500000000007</v>
      </c>
      <c r="BD5" s="127">
        <f>AVERAGE(AMPTS_data!E63:F63)</f>
        <v>5703.2999999999993</v>
      </c>
      <c r="BE5" s="127">
        <f>AVERAGE(AMPTS_data!E64:F64)</f>
        <v>5954.7</v>
      </c>
      <c r="BF5" s="127">
        <f>AVERAGE(AMPTS_data!E65:F65)</f>
        <v>5957.8</v>
      </c>
      <c r="BG5" s="127">
        <f>AVERAGE(AMPTS_data!E66:F66)</f>
        <v>6168.65</v>
      </c>
      <c r="BH5" s="127">
        <f>AVERAGE(AMPTS_data!E67:F67)</f>
        <v>6176.5</v>
      </c>
      <c r="BI5" s="127">
        <f>AVERAGE(AMPTS_data!E68:F68)</f>
        <v>6286.75</v>
      </c>
      <c r="BJ5" s="127">
        <f>AVERAGE(AMPTS_data!E69:F69)</f>
        <v>6344.9</v>
      </c>
      <c r="BK5" s="127">
        <f>AVERAGE(AMPTS_data!E70:F70)</f>
        <v>6453.7</v>
      </c>
      <c r="BL5" s="127">
        <f>AVERAGE(AMPTS_data!E71:F71)</f>
        <v>6563.55</v>
      </c>
      <c r="BM5" s="127">
        <f>AVERAGE(AMPTS_data!E72:F72)</f>
        <v>6664.15</v>
      </c>
      <c r="BS5" s="100">
        <v>60</v>
      </c>
      <c r="BT5" s="187">
        <v>368.7</v>
      </c>
      <c r="BU5" s="174">
        <v>452.95</v>
      </c>
      <c r="BV5" s="187">
        <v>6221.5</v>
      </c>
      <c r="BW5" s="187">
        <v>6352</v>
      </c>
      <c r="BX5" s="187">
        <v>14271.4</v>
      </c>
      <c r="BY5" s="187">
        <v>14159.7</v>
      </c>
      <c r="BZ5" s="187">
        <v>14091.6</v>
      </c>
      <c r="CA5" s="187">
        <v>16565.2</v>
      </c>
      <c r="CB5" s="187">
        <v>16502.099999999999</v>
      </c>
      <c r="CC5" s="187">
        <v>15092</v>
      </c>
      <c r="CD5"/>
      <c r="CE5"/>
      <c r="CO5"/>
      <c r="CP5"/>
    </row>
    <row r="6" spans="1:94" x14ac:dyDescent="0.3">
      <c r="A6" s="26" t="s">
        <v>66</v>
      </c>
      <c r="B6" s="120">
        <f>AVERAGE(AMPTS_data!G9,AMPTS_data!I9)</f>
        <v>310.89999999999998</v>
      </c>
      <c r="C6" s="120">
        <f>AVERAGE(AMPTS_data!G10,AMPTS_data!I10)</f>
        <v>1552.0500000000002</v>
      </c>
      <c r="D6" s="120">
        <f>AVERAGE(AMPTS_data!G11,AMPTS_data!I11)</f>
        <v>1775.6999999999998</v>
      </c>
      <c r="E6" s="120">
        <f>AVERAGE(AMPTS_data!G12,AMPTS_data!I12)</f>
        <v>2019.9</v>
      </c>
      <c r="F6" s="120">
        <f>AVERAGE(AMPTS_data!G13,AMPTS_data!I13)</f>
        <v>2230.6499999999996</v>
      </c>
      <c r="G6" s="120">
        <f>AVERAGE(AMPTS_data!G14,AMPTS_data!I14)</f>
        <v>2269.8000000000002</v>
      </c>
      <c r="H6" s="120">
        <f>AVERAGE(AMPTS_data!G15,AMPTS_data!I15)</f>
        <v>2334.5500000000002</v>
      </c>
      <c r="I6" s="120">
        <f>AVERAGE(AMPTS_data!G16,AMPTS_data!I16)</f>
        <v>2373.6000000000004</v>
      </c>
      <c r="J6" s="120">
        <f>AVERAGE(AMPTS_data!G17,AMPTS_data!I17)</f>
        <v>2802.25</v>
      </c>
      <c r="K6" s="120">
        <f>AVERAGE(AMPTS_data!G18,AMPTS_data!I18)</f>
        <v>2898.8</v>
      </c>
      <c r="L6" s="120">
        <f>AVERAGE(AMPTS_data!G19,AMPTS_data!I19)</f>
        <v>3244.75</v>
      </c>
      <c r="M6" s="120">
        <f>AVERAGE(AMPTS_data!G20,AMPTS_data!I20)</f>
        <v>3246.65</v>
      </c>
      <c r="N6" s="120">
        <f>AVERAGE(AMPTS_data!G21,AMPTS_data!I21)</f>
        <v>3412.6000000000004</v>
      </c>
      <c r="O6" s="120">
        <f>AVERAGE(AMPTS_data!G22,AMPTS_data!I22)</f>
        <v>3439.75</v>
      </c>
      <c r="P6" s="120">
        <f>AVERAGE(AMPTS_data!G23,AMPTS_data!I23)</f>
        <v>3497.6499999999996</v>
      </c>
      <c r="Q6" s="120">
        <f>AVERAGE(AMPTS_data!G24,AMPTS_data!I24)</f>
        <v>3995.8</v>
      </c>
      <c r="R6" s="120">
        <f>AVERAGE(AMPTS_data!G25,AMPTS_data!I25)</f>
        <v>4001.8500000000004</v>
      </c>
      <c r="S6" s="120">
        <f>AVERAGE(AMPTS_data!G26,AMPTS_data!I26)</f>
        <v>4056.05</v>
      </c>
      <c r="T6" s="120">
        <f>AVERAGE(AMPTS_data!G27,AMPTS_data!I27)</f>
        <v>4087.15</v>
      </c>
      <c r="U6" s="120">
        <f>AVERAGE(AMPTS_data!G28,AMPTS_data!I28)</f>
        <v>4093.7</v>
      </c>
      <c r="V6" s="120">
        <f>AVERAGE(AMPTS_data!G29,AMPTS_data!I29)</f>
        <v>4481.9500000000007</v>
      </c>
      <c r="W6" s="120">
        <f>AVERAGE(AMPTS_data!G30,AMPTS_data!I30)</f>
        <v>4497.1499999999996</v>
      </c>
      <c r="X6" s="120">
        <f>AVERAGE(AMPTS_data!G31,AMPTS_data!I31)</f>
        <v>4750.2</v>
      </c>
      <c r="Y6" s="120">
        <f>AVERAGE(AMPTS_data!G32,AMPTS_data!I32)</f>
        <v>4767.75</v>
      </c>
      <c r="Z6" s="120">
        <f>AVERAGE(AMPTS_data!G33,AMPTS_data!I33)</f>
        <v>4825.0499999999993</v>
      </c>
      <c r="AA6" s="120">
        <f>AVERAGE(AMPTS_data!G34,AMPTS_data!I34)</f>
        <v>4887.8500000000004</v>
      </c>
      <c r="AB6" s="120">
        <f>AVERAGE(AMPTS_data!G35,AMPTS_data!I35)</f>
        <v>4940.8500000000004</v>
      </c>
      <c r="AC6" s="120">
        <f>AVERAGE(AMPTS_data!G36,AMPTS_data!I36)</f>
        <v>5185.2</v>
      </c>
      <c r="AD6" s="120">
        <f>AVERAGE(AMPTS_data!G37,AMPTS_data!I37)</f>
        <v>5189.3500000000004</v>
      </c>
      <c r="AE6" s="120">
        <f>AVERAGE(AMPTS_data!G38,AMPTS_data!I38)</f>
        <v>5442.95</v>
      </c>
      <c r="AF6" s="120">
        <f>AVERAGE(AMPTS_data!G39,AMPTS_data!I39)</f>
        <v>5446.5</v>
      </c>
      <c r="AG6" s="120">
        <f>AVERAGE(AMPTS_data!G40,AMPTS_data!I40)</f>
        <v>5548</v>
      </c>
      <c r="AH6" s="120">
        <f>AVERAGE(AMPTS_data!G41,AMPTS_data!I41)</f>
        <v>5599.25</v>
      </c>
      <c r="AI6" s="120">
        <f>AVERAGE(AMPTS_data!G42,AMPTS_data!I42)</f>
        <v>5625.4500000000007</v>
      </c>
      <c r="AJ6" s="120">
        <f>AVERAGE(AMPTS_data!G43,AMPTS_data!I43)</f>
        <v>6301.7</v>
      </c>
      <c r="AK6" s="120">
        <f>AVERAGE(AMPTS_data!G44,AMPTS_data!I44)</f>
        <v>6302.9</v>
      </c>
      <c r="AL6" s="120">
        <f>AVERAGE(AMPTS_data!G45,AMPTS_data!I45)</f>
        <v>6554.1</v>
      </c>
      <c r="AM6" s="120">
        <f>AVERAGE(AMPTS_data!G46,AMPTS_data!I46)</f>
        <v>6610.55</v>
      </c>
      <c r="AN6" s="120">
        <f>AVERAGE(AMPTS_data!G47,AMPTS_data!I47)</f>
        <v>6690.7000000000007</v>
      </c>
      <c r="AO6" s="120">
        <f>AVERAGE(AMPTS_data!G48,AMPTS_data!I48)</f>
        <v>6694.25</v>
      </c>
      <c r="AP6" s="120">
        <f>AVERAGE(AMPTS_data!G49,AMPTS_data!I49)</f>
        <v>6755.6</v>
      </c>
      <c r="AQ6" s="120">
        <f>AVERAGE(AMPTS_data!G50,AMPTS_data!I50)</f>
        <v>7206.8</v>
      </c>
      <c r="AR6" s="120">
        <f>AVERAGE(AMPTS_data!G51,AMPTS_data!I51)</f>
        <v>7208</v>
      </c>
      <c r="AS6" s="120">
        <f>AVERAGE(AMPTS_data!G52,AMPTS_data!I52)</f>
        <v>7409.2</v>
      </c>
      <c r="AT6" s="120">
        <f>AVERAGE(AMPTS_data!G53,AMPTS_data!I53)</f>
        <v>7410.4</v>
      </c>
      <c r="AU6" s="120">
        <f>AVERAGE(AMPTS_data!G54,AMPTS_data!I54)</f>
        <v>7539.9</v>
      </c>
      <c r="AV6" s="120">
        <f>AVERAGE(AMPTS_data!G55,AMPTS_data!I55)</f>
        <v>7552</v>
      </c>
      <c r="AW6" s="120">
        <f>AVERAGE(AMPTS_data!G56,AMPTS_data!I56)</f>
        <v>7614.6</v>
      </c>
      <c r="AX6" s="120">
        <f>AVERAGE(AMPTS_data!G57,AMPTS_data!I57)</f>
        <v>7815.25</v>
      </c>
      <c r="AY6" s="120">
        <f>AVERAGE(AMPTS_data!G58,AMPTS_data!I58)</f>
        <v>7840.95</v>
      </c>
      <c r="AZ6" s="120">
        <f>AVERAGE(AMPTS_data!G59,AMPTS_data!I59)</f>
        <v>8066.55</v>
      </c>
      <c r="BA6" s="120">
        <f>AVERAGE(AMPTS_data!G60,AMPTS_data!I60)</f>
        <v>8117.2000000000007</v>
      </c>
      <c r="BB6" s="120">
        <f>AVERAGE(AMPTS_data!G61,AMPTS_data!I61)</f>
        <v>8317.9</v>
      </c>
      <c r="BC6" s="120">
        <f>AVERAGE(AMPTS_data!G62,AMPTS_data!I62)</f>
        <v>8338.5499999999993</v>
      </c>
      <c r="BD6" s="120">
        <f>AVERAGE(AMPTS_data!G63,AMPTS_data!I63)</f>
        <v>8409.1500000000015</v>
      </c>
      <c r="BE6" s="120">
        <f>AVERAGE(AMPTS_data!G64,AMPTS_data!I64)</f>
        <v>8619.85</v>
      </c>
      <c r="BF6" s="120">
        <f>AVERAGE(AMPTS_data!G65,AMPTS_data!I65)</f>
        <v>8714</v>
      </c>
      <c r="BG6" s="120">
        <f>AVERAGE(AMPTS_data!G66,AMPTS_data!I66)</f>
        <v>8821.1500000000015</v>
      </c>
      <c r="BH6" s="120">
        <f>AVERAGE(AMPTS_data!G67,AMPTS_data!I67)</f>
        <v>8887.7000000000007</v>
      </c>
      <c r="BI6" s="120">
        <f>AVERAGE(AMPTS_data!G68,AMPTS_data!I68)</f>
        <v>9049.2999999999993</v>
      </c>
      <c r="BJ6" s="120">
        <f>AVERAGE(AMPTS_data!G69,AMPTS_data!I69)</f>
        <v>9065.9</v>
      </c>
      <c r="BK6" s="120">
        <f>AVERAGE(AMPTS_data!G70,AMPTS_data!I70)</f>
        <v>9177.4500000000007</v>
      </c>
      <c r="BL6" s="120">
        <f>AVERAGE(AMPTS_data!G71,AMPTS_data!I71)</f>
        <v>9479.0499999999993</v>
      </c>
      <c r="BM6" s="120">
        <f>AVERAGE(AMPTS_data!G72,AMPTS_data!I72)</f>
        <v>9494.1500000000015</v>
      </c>
      <c r="BS6" s="100">
        <v>61</v>
      </c>
      <c r="BT6" s="187">
        <v>370.3</v>
      </c>
      <c r="BU6" s="174">
        <v>454.55</v>
      </c>
      <c r="BV6" s="187">
        <v>6327.6</v>
      </c>
      <c r="BW6" s="187">
        <v>6362.2</v>
      </c>
      <c r="BX6" s="187">
        <v>14363.2</v>
      </c>
      <c r="BY6" s="187">
        <v>14261.3</v>
      </c>
      <c r="BZ6" s="187">
        <v>14193.2</v>
      </c>
      <c r="CA6" s="187">
        <v>16681.8</v>
      </c>
      <c r="CB6" s="187">
        <v>16603.7</v>
      </c>
      <c r="CC6" s="187">
        <v>15913.6</v>
      </c>
      <c r="CD6" s="100"/>
      <c r="CE6" s="100"/>
      <c r="CO6" s="100"/>
      <c r="CP6" s="100"/>
    </row>
    <row r="7" spans="1:94" x14ac:dyDescent="0.3">
      <c r="A7" s="26" t="s">
        <v>67</v>
      </c>
      <c r="B7" s="120">
        <f>AVERAGE(AMPTS_data!J9,AMPTS_data!L9)</f>
        <v>459.05</v>
      </c>
      <c r="C7" s="120">
        <f>AVERAGE(AMPTS_data!J10,AMPTS_data!L10)</f>
        <v>1768.9</v>
      </c>
      <c r="D7" s="120">
        <f>AVERAGE(AMPTS_data!J11,AMPTS_data!L11)</f>
        <v>1817.6999999999998</v>
      </c>
      <c r="E7" s="120">
        <f>AVERAGE(AMPTS_data!J12,AMPTS_data!L12)</f>
        <v>1850.1</v>
      </c>
      <c r="F7" s="120">
        <f>AVERAGE(AMPTS_data!J13,AMPTS_data!L13)</f>
        <v>2079</v>
      </c>
      <c r="G7" s="120">
        <f>AVERAGE(AMPTS_data!J14,AMPTS_data!L14)</f>
        <v>2110.5500000000002</v>
      </c>
      <c r="H7" s="120">
        <f>AVERAGE(AMPTS_data!J15,AMPTS_data!L15)</f>
        <v>2163.85</v>
      </c>
      <c r="I7" s="120">
        <f>AVERAGE(AMPTS_data!J16,AMPTS_data!L16)</f>
        <v>2186.3999999999996</v>
      </c>
      <c r="J7" s="120">
        <f>AVERAGE(AMPTS_data!J16,AMPTS_data!L16)</f>
        <v>2186.3999999999996</v>
      </c>
      <c r="K7" s="120">
        <f>AVERAGE(AMPTS_data!J18,AMPTS_data!L18)</f>
        <v>2640.55</v>
      </c>
      <c r="L7" s="120">
        <f>AVERAGE(AMPTS_data!J19,AMPTS_data!L19)</f>
        <v>2900.85</v>
      </c>
      <c r="M7" s="120">
        <f>AVERAGE(AMPTS_data!J20,AMPTS_data!L20)</f>
        <v>2967.3</v>
      </c>
      <c r="N7" s="120">
        <f>AVERAGE(AMPTS_data!J21,AMPTS_data!L21)</f>
        <v>3175.1499999999996</v>
      </c>
      <c r="O7" s="120">
        <f>AVERAGE(AMPTS_data!J22,AMPTS_data!L22)</f>
        <v>3311.3999999999996</v>
      </c>
      <c r="P7" s="120">
        <f>AVERAGE(AMPTS_data!J23,AMPTS_data!L23)</f>
        <v>3400.05</v>
      </c>
      <c r="Q7" s="120">
        <f>AVERAGE(AMPTS_data!J24,AMPTS_data!L24)</f>
        <v>3736.85</v>
      </c>
      <c r="R7" s="120">
        <f>AVERAGE(AMPTS_data!J25,AMPTS_data!L25)</f>
        <v>4313.1000000000004</v>
      </c>
      <c r="S7" s="120">
        <f>AVERAGE(AMPTS_data!J26,AMPTS_data!L26)</f>
        <v>4669.6499999999996</v>
      </c>
      <c r="T7" s="120">
        <f>AVERAGE(AMPTS_data!J27,AMPTS_data!L27)</f>
        <v>4731</v>
      </c>
      <c r="U7" s="120">
        <f>AVERAGE(AMPTS_data!J28,AMPTS_data!L28)</f>
        <v>4788.7000000000007</v>
      </c>
      <c r="V7" s="120">
        <f>AVERAGE(AMPTS_data!J29,AMPTS_data!L29)</f>
        <v>5779.95</v>
      </c>
      <c r="W7" s="120">
        <f>AVERAGE(AMPTS_data!J30,AMPTS_data!L30)</f>
        <v>5780.85</v>
      </c>
      <c r="X7" s="120">
        <f>AVERAGE(AMPTS_data!J31,AMPTS_data!L31)</f>
        <v>5881.4</v>
      </c>
      <c r="Y7" s="120">
        <f>AVERAGE(AMPTS_data!J32,AMPTS_data!L32)</f>
        <v>6031.35</v>
      </c>
      <c r="Z7" s="120">
        <f>AVERAGE(AMPTS_data!J33,AMPTS_data!L33)</f>
        <v>6104</v>
      </c>
      <c r="AA7" s="120">
        <f>AVERAGE(AMPTS_data!J34,AMPTS_data!L34)</f>
        <v>6138</v>
      </c>
      <c r="AB7" s="120">
        <f>AVERAGE(AMPTS_data!J35,AMPTS_data!L35)</f>
        <v>6181.75</v>
      </c>
      <c r="AC7" s="120">
        <f>AVERAGE(AMPTS_data!J36,AMPTS_data!L36)</f>
        <v>6354.0499999999993</v>
      </c>
      <c r="AD7" s="120">
        <f>AVERAGE(AMPTS_data!J37,AMPTS_data!L37)</f>
        <v>6722.9500000000007</v>
      </c>
      <c r="AE7" s="120">
        <f>AVERAGE(AMPTS_data!J38,AMPTS_data!L38)</f>
        <v>7315.1</v>
      </c>
      <c r="AF7" s="120">
        <f>AVERAGE(AMPTS_data!J39,AMPTS_data!L39)</f>
        <v>7320.45</v>
      </c>
      <c r="AG7" s="120">
        <f>AVERAGE(AMPTS_data!J40,AMPTS_data!L40)</f>
        <v>7322.3</v>
      </c>
      <c r="AH7" s="120">
        <f>AVERAGE(AMPTS_data!J41,AMPTS_data!L41)</f>
        <v>7338.7000000000007</v>
      </c>
      <c r="AI7" s="120">
        <f>AVERAGE(AMPTS_data!J42,AMPTS_data!L42)</f>
        <v>7400.1</v>
      </c>
      <c r="AJ7" s="120">
        <f>AVERAGE(AMPTS_data!J43,AMPTS_data!L43)</f>
        <v>7676.6</v>
      </c>
      <c r="AK7" s="120">
        <f>AVERAGE(AMPTS_data!J44,AMPTS_data!L44)</f>
        <v>7708</v>
      </c>
      <c r="AL7" s="120">
        <f>AVERAGE(AMPTS_data!J45,AMPTS_data!L45)</f>
        <v>8033.25</v>
      </c>
      <c r="AM7" s="120">
        <f>AVERAGE(AMPTS_data!J46,AMPTS_data!L46)</f>
        <v>8067</v>
      </c>
      <c r="AN7" s="120">
        <f>AVERAGE(AMPTS_data!J47,AMPTS_data!L47)</f>
        <v>8486.9500000000007</v>
      </c>
      <c r="AO7" s="120">
        <f>AVERAGE(AMPTS_data!J48,AMPTS_data!L48)</f>
        <v>8531.85</v>
      </c>
      <c r="AP7" s="120">
        <f>AVERAGE(AMPTS_data!J49,AMPTS_data!L49)</f>
        <v>8666.15</v>
      </c>
      <c r="AQ7" s="120">
        <f>AVERAGE(AMPTS_data!J50,AMPTS_data!L50)</f>
        <v>9192.0499999999993</v>
      </c>
      <c r="AR7" s="120">
        <f>AVERAGE(AMPTS_data!J51,AMPTS_data!L51)</f>
        <v>9207.0499999999993</v>
      </c>
      <c r="AS7" s="120">
        <f>AVERAGE(AMPTS_data!J52,AMPTS_data!L52)</f>
        <v>9561.4000000000015</v>
      </c>
      <c r="AT7" s="120">
        <f>AVERAGE(AMPTS_data!J53,AMPTS_data!L53)</f>
        <v>9549.0499999999993</v>
      </c>
      <c r="AU7" s="120">
        <f>AVERAGE(AMPTS_data!J53,AMPTS_data!L54)</f>
        <v>9719.1500000000015</v>
      </c>
      <c r="AV7" s="120">
        <f>AVERAGE(AMPTS_data!J55,AMPTS_data!L55)</f>
        <v>9871.25</v>
      </c>
      <c r="AW7" s="120">
        <f>AVERAGE(AMPTS_data!J56,AMPTS_data!L56)</f>
        <v>10571.9</v>
      </c>
      <c r="AX7" s="120">
        <f>AVERAGE(AMPTS_data!J57,AMPTS_data!L57)</f>
        <v>11572.5</v>
      </c>
      <c r="AY7" s="120">
        <f>AVERAGE(AMPTS_data!J58,AMPTS_data!L58)</f>
        <v>11733.15</v>
      </c>
      <c r="AZ7" s="120">
        <f>AVERAGE(AMPTS_data!J59,AMPTS_data!L59)</f>
        <v>12523.75</v>
      </c>
      <c r="BA7" s="120">
        <f>AVERAGE(AMPTS_data!J60,AMPTS_data!L60)</f>
        <v>12749.400000000001</v>
      </c>
      <c r="BB7" s="120">
        <f>AVERAGE(AMPTS_data!J61,AMPTS_data!L61)</f>
        <v>13175</v>
      </c>
      <c r="BC7" s="120">
        <f>AVERAGE(AMPTS_data!J62,AMPTS_data!L62)</f>
        <v>13240.650000000001</v>
      </c>
      <c r="BD7" s="120">
        <f>AVERAGE(AMPTS_data!J63,AMPTS_data!L63)</f>
        <v>13256.25</v>
      </c>
      <c r="BE7" s="120">
        <f>AVERAGE(AMPTS_data!J64,AMPTS_data!L64)</f>
        <v>13452.75</v>
      </c>
      <c r="BF7" s="120">
        <f>AVERAGE(AMPTS_data!J65,AMPTS_data!L65)</f>
        <v>13492.5</v>
      </c>
      <c r="BG7" s="120">
        <f>AVERAGE(AMPTS_data!J66,AMPTS_data!L66)</f>
        <v>13768.15</v>
      </c>
      <c r="BH7" s="120">
        <f>AVERAGE(AMPTS_data!J67,AMPTS_data!L67)</f>
        <v>13844.8</v>
      </c>
      <c r="BI7" s="120">
        <f>AVERAGE(AMPTS_data!J68,AMPTS_data!L68)</f>
        <v>14181.5</v>
      </c>
      <c r="BJ7" s="120">
        <f>AVERAGE(AMPTS_data!J69,AMPTS_data!L69)</f>
        <v>14278.2</v>
      </c>
      <c r="BK7" s="120">
        <f>AVERAGE(AMPTS_data!J70,AMPTS_data!L70)</f>
        <v>14299.85</v>
      </c>
      <c r="BL7" s="120">
        <f>AVERAGE(AMPTS_data!J71,AMPTS_data!L71)</f>
        <v>14493.15</v>
      </c>
      <c r="BM7" s="120">
        <f>AVERAGE(AMPTS_data!J72,AMPTS_data!L72)</f>
        <v>14597.7</v>
      </c>
      <c r="BS7">
        <v>62</v>
      </c>
      <c r="BT7" s="174">
        <v>371.9</v>
      </c>
      <c r="BU7" s="174">
        <v>456.15</v>
      </c>
      <c r="BV7" s="174">
        <v>6433.4</v>
      </c>
      <c r="BW7" s="174">
        <v>6474</v>
      </c>
      <c r="BX7" s="174">
        <v>14375</v>
      </c>
      <c r="BY7" s="174">
        <v>14282.8</v>
      </c>
      <c r="BZ7" s="174">
        <v>14224.7</v>
      </c>
      <c r="CA7" s="174">
        <v>17168.400000000001</v>
      </c>
      <c r="CB7" s="174">
        <v>16805.3</v>
      </c>
      <c r="CC7" s="174">
        <v>16095.2</v>
      </c>
      <c r="CD7" s="100"/>
      <c r="CE7" s="100"/>
      <c r="CO7" s="100"/>
      <c r="CP7" s="100"/>
    </row>
    <row r="8" spans="1:94" x14ac:dyDescent="0.3">
      <c r="A8" s="26" t="s">
        <v>68</v>
      </c>
      <c r="B8" s="120">
        <f>AVERAGE(AMPTS_data!M9:O9)</f>
        <v>392.90000000000003</v>
      </c>
      <c r="C8" s="120">
        <f>AVERAGE(AMPTS_data!M10:O10)</f>
        <v>1509.6000000000001</v>
      </c>
      <c r="D8" s="120">
        <f>AVERAGE(AMPTS_data!M11:O11)</f>
        <v>1519.8999999999999</v>
      </c>
      <c r="E8" s="120">
        <f>AVERAGE(AMPTS_data!M12:O12)</f>
        <v>1650</v>
      </c>
      <c r="F8" s="120">
        <f>AVERAGE(AMPTS_data!M13:O13)</f>
        <v>1990.4666666666669</v>
      </c>
      <c r="G8" s="120">
        <f>AVERAGE(AMPTS_data!M14:O14)</f>
        <v>2001.4333333333334</v>
      </c>
      <c r="H8" s="120">
        <f>AVERAGE(AMPTS_data!M15:O15)</f>
        <v>2020.3333333333333</v>
      </c>
      <c r="I8" s="120">
        <f>AVERAGE(AMPTS_data!M16:O16)</f>
        <v>2035.5333333333335</v>
      </c>
      <c r="J8" s="120">
        <f>AVERAGE(AMPTS_data!M17:O17)</f>
        <v>2360.3333333333335</v>
      </c>
      <c r="K8" s="120">
        <f>AVERAGE(AMPTS_data!M18:O18)</f>
        <v>2410.9333333333329</v>
      </c>
      <c r="L8" s="120">
        <f>AVERAGE(AMPTS_data!M19:O19)</f>
        <v>2629.9666666666667</v>
      </c>
      <c r="M8" s="120">
        <f>AVERAGE(AMPTS_data!M20:O20)</f>
        <v>2700.6333333333332</v>
      </c>
      <c r="N8" s="120">
        <f>AVERAGE(AMPTS_data!M21:O21)</f>
        <v>2715.7999999999997</v>
      </c>
      <c r="O8" s="120">
        <f>AVERAGE(AMPTS_data!M22:O22)</f>
        <v>2846.7333333333336</v>
      </c>
      <c r="P8" s="120">
        <f>AVERAGE(AMPTS_data!M23:O23)</f>
        <v>2960.8333333333335</v>
      </c>
      <c r="Q8" s="120">
        <f>AVERAGE(AMPTS_data!M24:O24)</f>
        <v>3220.2000000000003</v>
      </c>
      <c r="R8" s="120">
        <f>AVERAGE(AMPTS_data!M25:O25)</f>
        <v>3295.1333333333332</v>
      </c>
      <c r="S8" s="120">
        <f>AVERAGE(AMPTS_data!M26:O26)</f>
        <v>3773.4666666666667</v>
      </c>
      <c r="T8" s="120">
        <f>AVERAGE(AMPTS_data!M27:O27)</f>
        <v>3841.9333333333329</v>
      </c>
      <c r="U8" s="120">
        <f>AVERAGE(AMPTS_data!M28:O28)</f>
        <v>3970.1333333333337</v>
      </c>
      <c r="V8" s="120">
        <f>AVERAGE(AMPTS_data!M29:O29)</f>
        <v>4279.5333333333328</v>
      </c>
      <c r="W8" s="120">
        <f>AVERAGE(AMPTS_data!M30:O30)</f>
        <v>4463.4666666666662</v>
      </c>
      <c r="X8" s="120">
        <f>AVERAGE(AMPTS_data!M31:O31)</f>
        <v>4800.166666666667</v>
      </c>
      <c r="Y8" s="120">
        <f>AVERAGE(AMPTS_data!M32:O32)</f>
        <v>4966.3</v>
      </c>
      <c r="Z8" s="120">
        <f>AVERAGE(AMPTS_data!M33:O33)</f>
        <v>5498.5</v>
      </c>
      <c r="AA8" s="120">
        <f>AVERAGE(AMPTS_data!M34:O34)</f>
        <v>5601.4000000000005</v>
      </c>
      <c r="AB8" s="120">
        <f>AVERAGE(AMPTS_data!M35:O35)</f>
        <v>5688.2333333333336</v>
      </c>
      <c r="AC8" s="120">
        <f>AVERAGE(AMPTS_data!M36:O36)</f>
        <v>5970.9666666666662</v>
      </c>
      <c r="AD8" s="120">
        <f>AVERAGE(AMPTS_data!M37:O37)</f>
        <v>6124.2333333333336</v>
      </c>
      <c r="AE8" s="120">
        <f>AVERAGE(AMPTS_data!M38:O38)</f>
        <v>6272.9333333333343</v>
      </c>
      <c r="AF8" s="120">
        <f>AVERAGE(AMPTS_data!M39:O39)</f>
        <v>6325.833333333333</v>
      </c>
      <c r="AG8" s="120">
        <f>AVERAGE(AMPTS_data!M40:O40)</f>
        <v>6440.2666666666673</v>
      </c>
      <c r="AH8" s="120">
        <f>AVERAGE(AMPTS_data!M41:O41)</f>
        <v>6558.8999999999987</v>
      </c>
      <c r="AI8" s="120">
        <f>AVERAGE(AMPTS_data!M42:O42)</f>
        <v>6683.4333333333343</v>
      </c>
      <c r="AJ8" s="120">
        <f>AVERAGE(AMPTS_data!M43:O43)</f>
        <v>6836.666666666667</v>
      </c>
      <c r="AK8" s="120">
        <f>AVERAGE(AMPTS_data!M44:O44)</f>
        <v>6879.2666666666673</v>
      </c>
      <c r="AL8" s="120">
        <f>AVERAGE(AMPTS_data!M45:O45)</f>
        <v>7150.4666666666672</v>
      </c>
      <c r="AM8" s="120">
        <f>AVERAGE(AMPTS_data!M46:O46)</f>
        <v>7255.5333333333328</v>
      </c>
      <c r="AN8" s="120">
        <f>AVERAGE(AMPTS_data!M47:O47)</f>
        <v>7604.666666666667</v>
      </c>
      <c r="AO8" s="120">
        <f>AVERAGE(AMPTS_data!M48:O48)</f>
        <v>7625.3999999999987</v>
      </c>
      <c r="AP8" s="120">
        <f>AVERAGE(AMPTS_data!M49:O49)</f>
        <v>7761.0999999999995</v>
      </c>
      <c r="AQ8" s="120">
        <f>AVERAGE(AMPTS_data!M50:O50)</f>
        <v>8258.5666666666675</v>
      </c>
      <c r="AR8" s="120">
        <f>AVERAGE(AMPTS_data!M51:O51)</f>
        <v>8361.3333333333339</v>
      </c>
      <c r="AS8" s="120">
        <f>AVERAGE(AMPTS_data!M52:O52)</f>
        <v>8593.9666666666672</v>
      </c>
      <c r="AT8" s="120">
        <f>AVERAGE(AMPTS_data!M53:O53)</f>
        <v>8641.5999999999985</v>
      </c>
      <c r="AU8" s="120">
        <f>AVERAGE(AMPTS_data!M54:O54)</f>
        <v>9218.9333333333343</v>
      </c>
      <c r="AV8" s="120">
        <f>AVERAGE(AMPTS_data!M55:O55)</f>
        <v>9323.3000000000011</v>
      </c>
      <c r="AW8" s="120">
        <f>AVERAGE(AMPTS_data!M56:O56)</f>
        <v>9470.6</v>
      </c>
      <c r="AX8" s="120">
        <f>AVERAGE(AMPTS_data!M57:O57)</f>
        <v>9582.1999999999989</v>
      </c>
      <c r="AY8" s="120">
        <f>AVERAGE(AMPTS_data!M58:O58)</f>
        <v>9738.5333333333328</v>
      </c>
      <c r="AZ8" s="120">
        <f>AVERAGE(AMPTS_data!M59:O59)</f>
        <v>9991.7333333333336</v>
      </c>
      <c r="BA8" s="120">
        <f>AVERAGE(AMPTS_data!M60:O60)</f>
        <v>10170.766666666668</v>
      </c>
      <c r="BB8" s="120">
        <f>AVERAGE(AMPTS_data!M61:O61)</f>
        <v>11669.199999999999</v>
      </c>
      <c r="BC8" s="120">
        <f>AVERAGE(AMPTS_data!M62:O62)</f>
        <v>11803.366666666667</v>
      </c>
      <c r="BD8" s="120">
        <f>AVERAGE(AMPTS_data!M63:O63)</f>
        <v>12154.199999999999</v>
      </c>
      <c r="BE8" s="120">
        <f>AVERAGE(AMPTS_data!M64:O64)</f>
        <v>13715</v>
      </c>
      <c r="BF8" s="120">
        <f>AVERAGE(AMPTS_data!M65:O65)</f>
        <v>13810.800000000001</v>
      </c>
      <c r="BG8" s="120">
        <f>AVERAGE(AMPTS_data!M66:O66)</f>
        <v>15149.933333333334</v>
      </c>
      <c r="BH8" s="120">
        <f>AVERAGE(AMPTS_data!M67:O67)</f>
        <v>15324.866666666667</v>
      </c>
      <c r="BI8" s="120">
        <f>AVERAGE(AMPTS_data!M68:O68)</f>
        <v>16053.1</v>
      </c>
      <c r="BJ8" s="120">
        <f>AVERAGE(AMPTS_data!M69:O69)</f>
        <v>16399.7</v>
      </c>
      <c r="BK8" s="120">
        <f>AVERAGE(AMPTS_data!M70:O70)</f>
        <v>16689.633333333331</v>
      </c>
      <c r="BL8" s="120">
        <f>AVERAGE(AMPTS_data!M71:O71)</f>
        <v>17537.899999999998</v>
      </c>
      <c r="BM8" s="120">
        <f>AVERAGE(AMPTS_data!M72:O725)</f>
        <v>17987.933333333334</v>
      </c>
      <c r="BS8">
        <v>63</v>
      </c>
      <c r="BT8" s="174">
        <v>372.1</v>
      </c>
      <c r="BU8" s="174">
        <v>456.4</v>
      </c>
      <c r="BV8" s="174">
        <v>6539.3</v>
      </c>
      <c r="BW8" s="174">
        <v>6587.8</v>
      </c>
      <c r="BX8" s="174">
        <v>14590</v>
      </c>
      <c r="BY8" s="174">
        <v>14464.4</v>
      </c>
      <c r="BZ8" s="174">
        <v>14396.3</v>
      </c>
      <c r="CA8" s="174">
        <v>18570</v>
      </c>
      <c r="CB8" s="174">
        <v>17506.900000000001</v>
      </c>
      <c r="CC8" s="174">
        <v>16536.8</v>
      </c>
      <c r="CD8" s="100"/>
      <c r="CE8" s="100"/>
      <c r="CO8" s="100"/>
      <c r="CP8" s="100"/>
    </row>
    <row r="9" spans="1:94" x14ac:dyDescent="0.3"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O9" s="100"/>
      <c r="BP9" s="100"/>
      <c r="BQ9" s="100"/>
      <c r="BT9" s="174"/>
      <c r="BU9" s="174"/>
      <c r="BV9" s="174"/>
      <c r="BW9" s="174"/>
      <c r="BX9" s="174"/>
      <c r="BY9" s="174"/>
      <c r="BZ9" s="174"/>
      <c r="CA9" s="174"/>
      <c r="CB9" s="174"/>
      <c r="CC9" s="174"/>
    </row>
    <row r="10" spans="1:94" ht="22.2" customHeight="1" x14ac:dyDescent="0.3">
      <c r="A10" s="23" t="s">
        <v>69</v>
      </c>
      <c r="B10" s="121">
        <v>1</v>
      </c>
      <c r="C10" s="121">
        <v>2</v>
      </c>
      <c r="D10" s="121">
        <v>3</v>
      </c>
      <c r="E10" s="121">
        <v>4</v>
      </c>
      <c r="F10" s="121">
        <v>5</v>
      </c>
      <c r="G10" s="121">
        <v>6</v>
      </c>
      <c r="H10" s="121">
        <v>7</v>
      </c>
      <c r="I10" s="121">
        <v>8</v>
      </c>
      <c r="J10" s="121">
        <v>9</v>
      </c>
      <c r="K10" s="121">
        <v>10</v>
      </c>
      <c r="L10" s="121">
        <v>11</v>
      </c>
      <c r="M10" s="121">
        <v>12</v>
      </c>
      <c r="N10" s="121">
        <v>13</v>
      </c>
      <c r="O10" s="121">
        <v>14</v>
      </c>
      <c r="P10" s="121">
        <v>15</v>
      </c>
      <c r="Q10" s="121">
        <v>16</v>
      </c>
      <c r="R10" s="121">
        <v>17</v>
      </c>
      <c r="S10" s="121">
        <v>18</v>
      </c>
      <c r="T10" s="121">
        <v>19</v>
      </c>
      <c r="U10" s="121">
        <v>20</v>
      </c>
      <c r="V10" s="121">
        <v>21</v>
      </c>
      <c r="W10" s="121">
        <v>22</v>
      </c>
      <c r="X10" s="121">
        <v>23</v>
      </c>
      <c r="Y10" s="121">
        <v>24</v>
      </c>
      <c r="Z10" s="121">
        <v>25</v>
      </c>
      <c r="AA10" s="121">
        <v>26</v>
      </c>
      <c r="AB10" s="121">
        <v>27</v>
      </c>
      <c r="AC10" s="121">
        <v>28</v>
      </c>
      <c r="AD10" s="121">
        <v>29</v>
      </c>
      <c r="AE10" s="121">
        <v>30</v>
      </c>
      <c r="AF10" s="121">
        <v>31</v>
      </c>
      <c r="AG10" s="121">
        <v>32</v>
      </c>
      <c r="AH10" s="121">
        <v>33</v>
      </c>
      <c r="AI10" s="121">
        <v>34</v>
      </c>
      <c r="AJ10" s="121">
        <v>35</v>
      </c>
      <c r="AK10" s="121">
        <v>36</v>
      </c>
      <c r="AL10" s="121">
        <v>37</v>
      </c>
      <c r="AM10" s="121">
        <v>38</v>
      </c>
      <c r="AN10" s="121">
        <v>39</v>
      </c>
      <c r="AO10" s="121">
        <v>40</v>
      </c>
      <c r="AP10" s="121">
        <v>41</v>
      </c>
      <c r="AQ10" s="121">
        <v>42</v>
      </c>
      <c r="AR10" s="121">
        <v>43</v>
      </c>
      <c r="AS10" s="121">
        <v>44</v>
      </c>
      <c r="AT10" s="121">
        <v>45</v>
      </c>
      <c r="AU10" s="121">
        <v>46</v>
      </c>
      <c r="AV10" s="121">
        <v>47</v>
      </c>
      <c r="AW10" s="121">
        <v>48</v>
      </c>
      <c r="AX10" s="121">
        <v>49</v>
      </c>
      <c r="AY10" s="121">
        <v>50</v>
      </c>
      <c r="AZ10" s="121">
        <v>51</v>
      </c>
      <c r="BA10" s="121">
        <v>52</v>
      </c>
      <c r="BB10" s="121">
        <v>53</v>
      </c>
      <c r="BC10" s="121">
        <v>54</v>
      </c>
      <c r="BD10" s="121">
        <v>55</v>
      </c>
      <c r="BE10" s="121">
        <v>56</v>
      </c>
      <c r="BF10" s="121">
        <v>57</v>
      </c>
      <c r="BG10" s="121">
        <v>58</v>
      </c>
      <c r="BH10" s="121">
        <v>59</v>
      </c>
      <c r="BI10" s="121">
        <v>60</v>
      </c>
      <c r="BJ10" s="121">
        <v>61</v>
      </c>
      <c r="BK10" s="121">
        <v>62</v>
      </c>
      <c r="BL10" s="121">
        <v>63</v>
      </c>
      <c r="BM10" s="121">
        <v>64</v>
      </c>
      <c r="BO10" s="193"/>
      <c r="BP10" s="193"/>
      <c r="BQ10" s="193"/>
      <c r="BR10" s="193"/>
      <c r="BS10" s="193"/>
      <c r="BU10" t="s">
        <v>170</v>
      </c>
    </row>
    <row r="11" spans="1:94" x14ac:dyDescent="0.3">
      <c r="A11" s="57" t="s">
        <v>75</v>
      </c>
      <c r="B11" s="120">
        <f>B3/'Reactor load'!$G$40</f>
        <v>7.1322435973789267</v>
      </c>
      <c r="C11" s="120">
        <f>C3/'Reactor load'!$G$40</f>
        <v>11.994810480989736</v>
      </c>
      <c r="D11" s="120">
        <f>D3/'Reactor load'!$G$40</f>
        <v>12.928538242982949</v>
      </c>
      <c r="E11" s="120">
        <f>E3/'Reactor load'!$G$40</f>
        <v>15.248492605473778</v>
      </c>
      <c r="F11" s="120">
        <f>F3/'Reactor load'!$G$40</f>
        <v>17.827017732824267</v>
      </c>
      <c r="G11" s="120">
        <f>G3/'Reactor load'!$G$40</f>
        <v>18.157413710144944</v>
      </c>
      <c r="H11" s="120">
        <f>H3/'Reactor load'!$G$40</f>
        <v>18.997768695938834</v>
      </c>
      <c r="I11" s="120">
        <f>I3/'Reactor load'!$G$40</f>
        <v>19.277887024536795</v>
      </c>
      <c r="J11" s="120">
        <f>J3/'Reactor load'!$G$40</f>
        <v>19.550822831888659</v>
      </c>
      <c r="K11" s="120">
        <f>K3/'Reactor load'!$G$40</f>
        <v>19.751933426779505</v>
      </c>
      <c r="L11" s="120">
        <f>L3/'Reactor load'!$G$40</f>
        <v>19.960226542916452</v>
      </c>
      <c r="M11" s="120">
        <f>M3/'Reactor load'!$G$40</f>
        <v>20.168519659053402</v>
      </c>
      <c r="N11" s="120">
        <f>N3/'Reactor load'!$G$40</f>
        <v>20.434272945159162</v>
      </c>
      <c r="O11" s="120">
        <f>O3/'Reactor load'!$G$40</f>
        <v>20.700026231264921</v>
      </c>
      <c r="P11" s="120">
        <f>P3/'Reactor load'!$G$40</f>
        <v>21.030422208585598</v>
      </c>
      <c r="Q11" s="120">
        <f>Q3/'Reactor load'!$G$40</f>
        <v>21.353635664660171</v>
      </c>
      <c r="R11" s="120">
        <f>R3/'Reactor load'!$G$40</f>
        <v>21.554746259551017</v>
      </c>
      <c r="S11" s="120">
        <f>S3/'Reactor load'!$G$40</f>
        <v>21.755856854441863</v>
      </c>
      <c r="T11" s="120">
        <f>T3/'Reactor load'!$G$40</f>
        <v>21.97133249182491</v>
      </c>
      <c r="U11" s="120">
        <f>U3/'Reactor load'!$G$40</f>
        <v>22.26581586291508</v>
      </c>
      <c r="V11" s="120">
        <f>V3/'Reactor load'!$G$40</f>
        <v>22.553116712759145</v>
      </c>
      <c r="W11" s="120">
        <f>W3/'Reactor load'!$G$40</f>
        <v>22.675219573942872</v>
      </c>
      <c r="X11" s="120">
        <f>X3/'Reactor load'!$G$40</f>
        <v>22.790139913880498</v>
      </c>
      <c r="Y11" s="120">
        <f>Y3/'Reactor load'!$G$40</f>
        <v>22.912242775064225</v>
      </c>
      <c r="Z11" s="120">
        <f>Z3/'Reactor load'!$G$40</f>
        <v>23.027163115001855</v>
      </c>
      <c r="AA11" s="120">
        <f>AA3/'Reactor load'!$G$40</f>
        <v>23.149265976185582</v>
      </c>
      <c r="AB11" s="120">
        <f>AB3/'Reactor load'!$G$40</f>
        <v>23.46529691101405</v>
      </c>
      <c r="AC11" s="120">
        <f>AC3/'Reactor load'!$G$40</f>
        <v>23.774145324596422</v>
      </c>
      <c r="AD11" s="120">
        <f>AD3/'Reactor load'!$G$40</f>
        <v>24.032716089456084</v>
      </c>
      <c r="AE11" s="120">
        <f>AE3/'Reactor load'!$G$40</f>
        <v>24.291286854315739</v>
      </c>
      <c r="AF11" s="120">
        <f>AF3/'Reactor load'!$G$40</f>
        <v>24.413389715499466</v>
      </c>
      <c r="AG11" s="120">
        <f>AG3/'Reactor load'!$G$40</f>
        <v>24.50676249169879</v>
      </c>
      <c r="AH11" s="120">
        <f>AH3/'Reactor load'!$G$40</f>
        <v>24.59295274665201</v>
      </c>
      <c r="AI11" s="120">
        <f>AI3/'Reactor load'!$G$40</f>
        <v>24.67914300160523</v>
      </c>
      <c r="AJ11" s="120">
        <f>AJ3/'Reactor load'!$G$40</f>
        <v>24.77251577780455</v>
      </c>
      <c r="AK11" s="120">
        <f>AK3/'Reactor load'!$G$40</f>
        <v>24.858706032757773</v>
      </c>
      <c r="AL11" s="120">
        <f>AL3/'Reactor load'!$G$40</f>
        <v>24.966443851449295</v>
      </c>
      <c r="AM11" s="120">
        <f>AM3/'Reactor load'!$G$40</f>
        <v>25.167554446340141</v>
      </c>
      <c r="AN11" s="120">
        <f>AN3/'Reactor load'!$G$40</f>
        <v>25.368665041230987</v>
      </c>
      <c r="AO11" s="120">
        <f>AO3/'Reactor load'!$G$40</f>
        <v>25.548228072383527</v>
      </c>
      <c r="AP11" s="120">
        <f>AP3/'Reactor load'!$G$40</f>
        <v>25.584140678614034</v>
      </c>
      <c r="AQ11" s="120">
        <f>AQ3/'Reactor load'!$G$40</f>
        <v>25.620053284844545</v>
      </c>
      <c r="AR11" s="120">
        <f>AR3/'Reactor load'!$G$40</f>
        <v>25.648783369828951</v>
      </c>
      <c r="AS11" s="120">
        <f>AS3/'Reactor load'!$G$40</f>
        <v>25.684695976059462</v>
      </c>
      <c r="AT11" s="120">
        <f>AT3/'Reactor load'!$G$40</f>
        <v>25.720608582289969</v>
      </c>
      <c r="AU11" s="120">
        <f>AU3/'Reactor load'!$G$40</f>
        <v>25.756521188520477</v>
      </c>
      <c r="AV11" s="120">
        <f>AV3/'Reactor load'!$G$40</f>
        <v>25.792433794750984</v>
      </c>
      <c r="AW11" s="120">
        <f>AW3/'Reactor load'!$G$40</f>
        <v>25.828346400981495</v>
      </c>
      <c r="AX11" s="120">
        <f>AX3/'Reactor load'!$G$40</f>
        <v>25.864259007212002</v>
      </c>
      <c r="AY11" s="120">
        <f>AY3/'Reactor load'!$G$40</f>
        <v>25.892989092196405</v>
      </c>
      <c r="AZ11" s="120">
        <f>AZ3/'Reactor load'!$G$40</f>
        <v>25.928901698426916</v>
      </c>
      <c r="BA11" s="120">
        <f>BA3/'Reactor load'!$G$40</f>
        <v>25.964814304657423</v>
      </c>
      <c r="BB11" s="120">
        <f>BB3/'Reactor load'!$G$40</f>
        <v>26.000726910887931</v>
      </c>
      <c r="BC11" s="120">
        <f>BC3/'Reactor load'!$G$40</f>
        <v>26.036639517118438</v>
      </c>
      <c r="BD11" s="120">
        <f>BD3/'Reactor load'!$G$40</f>
        <v>26.072552123348949</v>
      </c>
      <c r="BE11" s="120">
        <f>BE3/'Reactor load'!$G$40</f>
        <v>26.108464729579456</v>
      </c>
      <c r="BF11" s="120">
        <f>BF3/'Reactor load'!$G$40</f>
        <v>26.137194814563859</v>
      </c>
      <c r="BG11" s="120">
        <f>BG3/'Reactor load'!$G$40</f>
        <v>26.244932633255385</v>
      </c>
      <c r="BH11" s="120">
        <f>BH3/'Reactor load'!$G$40</f>
        <v>26.367035494439115</v>
      </c>
      <c r="BI11" s="120">
        <f>BI3/'Reactor load'!$G$40</f>
        <v>26.481955834376741</v>
      </c>
      <c r="BJ11" s="120">
        <f>BJ3/'Reactor load'!$G$40</f>
        <v>26.596876174314367</v>
      </c>
      <c r="BK11" s="120">
        <f>BK3/'Reactor load'!$G$40</f>
        <v>26.71179651425199</v>
      </c>
      <c r="BL11" s="120">
        <f>BL3/'Reactor load'!$G$40</f>
        <v>26.726161556744199</v>
      </c>
      <c r="BM11" s="120">
        <f>BM3/'Reactor load'!$G$40</f>
        <v>26.71179651425199</v>
      </c>
      <c r="BO11" s="180"/>
      <c r="BP11" s="180"/>
      <c r="BQ11" s="180"/>
      <c r="BR11" s="180"/>
      <c r="BS11" s="180"/>
      <c r="BU11" s="188">
        <v>58</v>
      </c>
      <c r="BV11" s="173">
        <f>BV3-BT3</f>
        <v>5741</v>
      </c>
      <c r="BW11" s="173">
        <f>BW3-BT3</f>
        <v>5865.5</v>
      </c>
      <c r="BX11" s="173">
        <f>BX3-BU3</f>
        <v>13418.15</v>
      </c>
      <c r="BY11" s="173">
        <f>BY3-BU3</f>
        <v>13306.75</v>
      </c>
      <c r="BZ11" s="173">
        <f>BZ3-BU3</f>
        <v>13218.65</v>
      </c>
      <c r="CA11" s="173">
        <f>CA3-BU3</f>
        <v>15112.35</v>
      </c>
      <c r="CB11" s="173">
        <f>CB3-BU3</f>
        <v>14749.15</v>
      </c>
      <c r="CC11" s="173">
        <f>CC3-BU3</f>
        <v>14239.05</v>
      </c>
    </row>
    <row r="12" spans="1:94" x14ac:dyDescent="0.3">
      <c r="A12" s="84" t="s">
        <v>76</v>
      </c>
      <c r="B12" s="120">
        <f>B4/'Reactor load'!$G$41</f>
        <v>9.9908870533273788</v>
      </c>
      <c r="C12" s="120">
        <f>C4/'Reactor load'!$G$41</f>
        <v>15.101250919928695</v>
      </c>
      <c r="D12" s="120">
        <f>D4/'Reactor load'!$G$41</f>
        <v>17.065670480737495</v>
      </c>
      <c r="E12" s="120">
        <f>E4/'Reactor load'!$G$41</f>
        <v>19.84889746360188</v>
      </c>
      <c r="F12" s="120">
        <f>F4/'Reactor load'!$G$41</f>
        <v>22.754227307649991</v>
      </c>
      <c r="G12" s="120">
        <f>G4/'Reactor load'!$G$41</f>
        <v>23.152857236808632</v>
      </c>
      <c r="H12" s="120">
        <f>H4/'Reactor load'!$G$41</f>
        <v>24.510353752321841</v>
      </c>
      <c r="I12" s="120">
        <f>I4/'Reactor load'!$G$41</f>
        <v>24.783289559673705</v>
      </c>
      <c r="J12" s="120">
        <f>J4/'Reactor load'!$G$41</f>
        <v>25.056225367025569</v>
      </c>
      <c r="K12" s="120">
        <f>K4/'Reactor load'!$G$41</f>
        <v>25.275292265031663</v>
      </c>
      <c r="L12" s="120">
        <f>L4/'Reactor load'!$G$41</f>
        <v>25.497950423660818</v>
      </c>
      <c r="M12" s="120">
        <f>M4/'Reactor load'!$G$41</f>
        <v>26.252115154501489</v>
      </c>
      <c r="N12" s="120">
        <f>N4/'Reactor load'!$G$41</f>
        <v>26.517868440607248</v>
      </c>
      <c r="O12" s="120">
        <f>O4/'Reactor load'!$G$41</f>
        <v>26.783621726713008</v>
      </c>
      <c r="P12" s="120">
        <f>P4/'Reactor load'!$G$41</f>
        <v>27.106835182787581</v>
      </c>
      <c r="Q12" s="120">
        <f>Q4/'Reactor load'!$G$41</f>
        <v>27.430048638862157</v>
      </c>
      <c r="R12" s="120">
        <f>R4/'Reactor load'!$G$41</f>
        <v>27.631159233753003</v>
      </c>
      <c r="S12" s="120">
        <f>S4/'Reactor load'!$G$41</f>
        <v>27.832269828643849</v>
      </c>
      <c r="T12" s="120">
        <f>T4/'Reactor load'!$G$41</f>
        <v>28.044154205403846</v>
      </c>
      <c r="U12" s="120">
        <f>U4/'Reactor load'!$G$41</f>
        <v>28.342228837117066</v>
      </c>
      <c r="V12" s="120">
        <f>V4/'Reactor load'!$G$41</f>
        <v>28.625938426338081</v>
      </c>
      <c r="W12" s="120">
        <f>W4/'Reactor load'!$G$41</f>
        <v>28.744450026898757</v>
      </c>
      <c r="X12" s="120">
        <f>X4/'Reactor load'!$G$41</f>
        <v>28.862961627459434</v>
      </c>
      <c r="Y12" s="120">
        <f>Y4/'Reactor load'!$G$41</f>
        <v>28.981473228020111</v>
      </c>
      <c r="Z12" s="120">
        <f>Z4/'Reactor load'!$G$41</f>
        <v>29.099984828580787</v>
      </c>
      <c r="AA12" s="120">
        <f>AA4/'Reactor load'!$G$41</f>
        <v>29.218496429141467</v>
      </c>
      <c r="AB12" s="120">
        <f>AB4/'Reactor load'!$G$41</f>
        <v>29.530936103346885</v>
      </c>
      <c r="AC12" s="120">
        <f>AC4/'Reactor load'!$G$41</f>
        <v>29.839784516929257</v>
      </c>
      <c r="AD12" s="120">
        <f>AD4/'Reactor load'!$G$41</f>
        <v>30.098355281788916</v>
      </c>
      <c r="AE12" s="120">
        <f>AE4/'Reactor load'!$G$41</f>
        <v>30.356926046648574</v>
      </c>
      <c r="AF12" s="120">
        <f>AF4/'Reactor load'!$G$41</f>
        <v>30.479028907832305</v>
      </c>
      <c r="AG12" s="120">
        <f>AG4/'Reactor load'!$G$41</f>
        <v>30.565219162785525</v>
      </c>
      <c r="AH12" s="120">
        <f>AH4/'Reactor load'!$G$41</f>
        <v>30.658591938984845</v>
      </c>
      <c r="AI12" s="120">
        <f>AI4/'Reactor load'!$G$41</f>
        <v>30.744782193938065</v>
      </c>
      <c r="AJ12" s="120">
        <f>AJ4/'Reactor load'!$G$41</f>
        <v>30.830972448891284</v>
      </c>
      <c r="AK12" s="120">
        <f>AK4/'Reactor load'!$G$41</f>
        <v>30.924345225090605</v>
      </c>
      <c r="AL12" s="120">
        <f>AL4/'Reactor load'!$G$41</f>
        <v>31.024900522536026</v>
      </c>
      <c r="AM12" s="120">
        <f>AM4/'Reactor load'!$G$41</f>
        <v>31.226011117426872</v>
      </c>
      <c r="AN12" s="120">
        <f>AN4/'Reactor load'!$G$41</f>
        <v>31.427121712317721</v>
      </c>
      <c r="AO12" s="120">
        <f>AO4/'Reactor load'!$G$41</f>
        <v>31.606684743470261</v>
      </c>
      <c r="AP12" s="120">
        <f>AP4/'Reactor load'!$G$41</f>
        <v>31.642597349700768</v>
      </c>
      <c r="AQ12" s="120">
        <f>AQ4/'Reactor load'!$G$41</f>
        <v>31.674918695308225</v>
      </c>
      <c r="AR12" s="120">
        <f>AR4/'Reactor load'!$G$41</f>
        <v>31.710831301538732</v>
      </c>
      <c r="AS12" s="120">
        <f>AS4/'Reactor load'!$G$41</f>
        <v>31.746743907769243</v>
      </c>
      <c r="AT12" s="120">
        <f>AT4/'Reactor load'!$G$41</f>
        <v>31.779065253376697</v>
      </c>
      <c r="AU12" s="120">
        <f>AU4/'Reactor load'!$G$41</f>
        <v>31.814977859607207</v>
      </c>
      <c r="AV12" s="120">
        <f>AV4/'Reactor load'!$G$41</f>
        <v>31.850890465837715</v>
      </c>
      <c r="AW12" s="120">
        <f>AW4/'Reactor load'!$G$41</f>
        <v>31.883211811445172</v>
      </c>
      <c r="AX12" s="120">
        <f>AX4/'Reactor load'!$G$41</f>
        <v>31.919124417675679</v>
      </c>
      <c r="AY12" s="120">
        <f>AY4/'Reactor load'!$G$41</f>
        <v>31.955037023906186</v>
      </c>
      <c r="AZ12" s="120">
        <f>AZ4/'Reactor load'!$G$41</f>
        <v>31.987358369513647</v>
      </c>
      <c r="BA12" s="120">
        <f>BA4/'Reactor load'!$G$41</f>
        <v>32.023270975744154</v>
      </c>
      <c r="BB12" s="120">
        <f>BB4/'Reactor load'!$G$41</f>
        <v>32.059183581974665</v>
      </c>
      <c r="BC12" s="120">
        <f>BC4/'Reactor load'!$G$41</f>
        <v>32.091504927582115</v>
      </c>
      <c r="BD12" s="120">
        <f>BD4/'Reactor load'!$G$41</f>
        <v>32.127417533812626</v>
      </c>
      <c r="BE12" s="120">
        <f>BE4/'Reactor load'!$G$41</f>
        <v>32.163330140043136</v>
      </c>
      <c r="BF12" s="120">
        <f>BF4/'Reactor load'!$G$41</f>
        <v>32.195651485650593</v>
      </c>
      <c r="BG12" s="120">
        <f>BG4/'Reactor load'!$G$41</f>
        <v>32.303389304342119</v>
      </c>
      <c r="BH12" s="120">
        <f>BH4/'Reactor load'!$G$41</f>
        <v>32.418309644279745</v>
      </c>
      <c r="BI12" s="120">
        <f>BI4/'Reactor load'!$G$41</f>
        <v>32.533229984217371</v>
      </c>
      <c r="BJ12" s="120">
        <f>BJ4/'Reactor load'!$G$41</f>
        <v>32.648150324154997</v>
      </c>
      <c r="BK12" s="120">
        <f>BK4/'Reactor load'!$G$41</f>
        <v>32.763070664092623</v>
      </c>
      <c r="BL12" s="120">
        <f>BL4/'Reactor load'!$G$41</f>
        <v>32.781026967207879</v>
      </c>
      <c r="BM12" s="120">
        <f>BM4/'Reactor load'!$G$41</f>
        <v>32.763070664092623</v>
      </c>
      <c r="BO12" s="181"/>
      <c r="BP12" s="181"/>
      <c r="BQ12" s="181"/>
      <c r="BR12" s="181"/>
      <c r="BS12" s="181"/>
      <c r="BU12" s="188">
        <v>59</v>
      </c>
      <c r="BV12" s="173">
        <f t="shared" ref="BV12:BV16" si="0">BV4-BT4</f>
        <v>5746.7</v>
      </c>
      <c r="BW12" s="173">
        <f t="shared" ref="BW12:BX12" si="1">BW4-BT4</f>
        <v>5872.0999999999995</v>
      </c>
      <c r="BX12" s="173">
        <f t="shared" si="1"/>
        <v>13548.25</v>
      </c>
      <c r="BY12" s="173">
        <f t="shared" ref="BY12:BY16" si="2">BY4-BU4</f>
        <v>13346.75</v>
      </c>
      <c r="BZ12" s="173">
        <f t="shared" ref="BZ12:BZ16" si="3">BZ4-BU4</f>
        <v>13238.65</v>
      </c>
      <c r="CA12" s="173">
        <f t="shared" ref="CA12:CA16" si="4">CA4-BU4</f>
        <v>15312.35</v>
      </c>
      <c r="CB12" s="173">
        <f t="shared" ref="CB12:CB16" si="5">CB4-BU4</f>
        <v>14869.15</v>
      </c>
      <c r="CC12" s="173">
        <f t="shared" ref="CC12:CC16" si="6">CC4-BU4</f>
        <v>14439.05</v>
      </c>
    </row>
    <row r="13" spans="1:94" x14ac:dyDescent="0.3">
      <c r="A13" s="26" t="s">
        <v>64</v>
      </c>
      <c r="B13" s="120">
        <f>B5/'Reactor load'!B57</f>
        <v>20.089511925346287</v>
      </c>
      <c r="C13" s="120">
        <f>C5/'Reactor load'!C57</f>
        <v>22.097026613631687</v>
      </c>
      <c r="D13" s="120">
        <f>D5/'Reactor load'!D57</f>
        <v>20.392583844610893</v>
      </c>
      <c r="E13" s="120">
        <f>E5/'Reactor load'!E57</f>
        <v>20.480384795624207</v>
      </c>
      <c r="F13" s="120">
        <f>F5/'Reactor load'!F57</f>
        <v>19.431105169474801</v>
      </c>
      <c r="G13" s="120">
        <f>G5/'Reactor load'!G57</f>
        <v>23.121232481475982</v>
      </c>
      <c r="H13" s="120">
        <f>H5/'Reactor load'!H57</f>
        <v>27.366958672176207</v>
      </c>
      <c r="I13" s="120">
        <f>I5/'Reactor load'!I57</f>
        <v>26.838331823026657</v>
      </c>
      <c r="J13" s="120">
        <f>J5/'Reactor load'!J57</f>
        <v>43.699466612485473</v>
      </c>
      <c r="K13" s="120">
        <f>K5/'Reactor load'!K57</f>
        <v>46.223178963158965</v>
      </c>
      <c r="L13" s="120">
        <f>L5/'Reactor load'!L57</f>
        <v>48.006840330735365</v>
      </c>
      <c r="M13" s="120">
        <f>M5/'Reactor load'!M57</f>
        <v>50.267401357644083</v>
      </c>
      <c r="N13" s="120">
        <f>N5/'Reactor load'!N57</f>
        <v>51.834349130118412</v>
      </c>
      <c r="O13" s="120">
        <f>O5/'Reactor load'!O57</f>
        <v>58.810098550952922</v>
      </c>
      <c r="P13" s="120">
        <f>P5/'Reactor load'!P57</f>
        <v>55.811025634920334</v>
      </c>
      <c r="Q13" s="120">
        <f>Q5/'Reactor load'!Q57</f>
        <v>57.986312919282341</v>
      </c>
      <c r="R13" s="120">
        <f>R5/'Reactor load'!R57</f>
        <v>60.418314534325333</v>
      </c>
      <c r="S13" s="120">
        <f>S5/'Reactor load'!S57</f>
        <v>65.054383596277759</v>
      </c>
      <c r="T13" s="120">
        <f>T5/'Reactor load'!T57</f>
        <v>62.579541449243109</v>
      </c>
      <c r="U13" s="120">
        <f>U5/'Reactor load'!U57</f>
        <v>63.076670476831403</v>
      </c>
      <c r="V13" s="120">
        <f>V5/'Reactor load'!V57</f>
        <v>63.243032552992837</v>
      </c>
      <c r="W13" s="120">
        <f>W5/'Reactor load'!W57</f>
        <v>63.743329958840079</v>
      </c>
      <c r="X13" s="120">
        <f>X5/'Reactor load'!X57</f>
        <v>69.823029916856171</v>
      </c>
      <c r="Y13" s="120">
        <f>Y5/'Reactor load'!Y57</f>
        <v>69.836987738183979</v>
      </c>
      <c r="Z13" s="120">
        <f>Z5/'Reactor load'!Z57</f>
        <v>71.655796583180845</v>
      </c>
      <c r="AA13" s="120">
        <f>AA5/'Reactor load'!AA57</f>
        <v>68.236183780415146</v>
      </c>
      <c r="AB13" s="120">
        <f>AB5/'Reactor load'!AB57</f>
        <v>68.998580560947545</v>
      </c>
      <c r="AC13" s="120">
        <f>AC5/'Reactor load'!AC57</f>
        <v>71.028294796838665</v>
      </c>
      <c r="AD13" s="120">
        <f>AD5/'Reactor load'!AD57</f>
        <v>90.593714564931574</v>
      </c>
      <c r="AE13" s="120">
        <f>AE5/'Reactor load'!AE57</f>
        <v>116.86075764534064</v>
      </c>
      <c r="AF13" s="120">
        <f>AF5/'Reactor load'!AF57</f>
        <v>113.34223455027239</v>
      </c>
      <c r="AG13" s="120">
        <f>AG5/'Reactor load'!AG57</f>
        <v>113.69576711209312</v>
      </c>
      <c r="AH13" s="120">
        <f>AH5/'Reactor load'!AH57</f>
        <v>112.99533902577018</v>
      </c>
      <c r="AI13" s="120">
        <f>AI5/'Reactor load'!AI57</f>
        <v>113.03181973185457</v>
      </c>
      <c r="AJ13" s="120">
        <f>AJ5/'Reactor load'!AJ57</f>
        <v>115.98675692468964</v>
      </c>
      <c r="AK13" s="120">
        <f>AK5/'Reactor load'!AK57</f>
        <v>112.70326447434545</v>
      </c>
      <c r="AL13" s="120">
        <f>AL5/'Reactor load'!AL57</f>
        <v>115.53799445274005</v>
      </c>
      <c r="AM13" s="120">
        <f>AM5/'Reactor load'!AM57</f>
        <v>112.51742332600942</v>
      </c>
      <c r="AN13" s="120">
        <f>AN5/'Reactor load'!AN57</f>
        <v>116.62953449685369</v>
      </c>
      <c r="AO13" s="120">
        <f>AO5/'Reactor load'!AO57</f>
        <v>113.60903799176629</v>
      </c>
      <c r="AP13" s="120">
        <f>AP5/'Reactor load'!AP57</f>
        <v>115.20909235546073</v>
      </c>
      <c r="AQ13" s="120">
        <f>AQ5/'Reactor load'!AQ57</f>
        <v>116.03242129988601</v>
      </c>
      <c r="AR13" s="120">
        <f>AR5/'Reactor load'!AR57</f>
        <v>113.61218365587403</v>
      </c>
      <c r="AS13" s="120">
        <f>AS5/'Reactor load'!AS57</f>
        <v>115.19539832972211</v>
      </c>
      <c r="AT13" s="120">
        <f>AT5/'Reactor load'!AT57</f>
        <v>112.6736140436788</v>
      </c>
      <c r="AU13" s="120">
        <f>AU5/'Reactor load'!AU57</f>
        <v>116.47812134581827</v>
      </c>
      <c r="AV13" s="120">
        <f>AV5/'Reactor load'!AV57</f>
        <v>116.1723538141073</v>
      </c>
      <c r="AW13" s="120">
        <f>AW5/'Reactor load'!AW57</f>
        <v>118.5593613643391</v>
      </c>
      <c r="AX13" s="120">
        <f>AX5/'Reactor load'!AX57</f>
        <v>122.07007714728233</v>
      </c>
      <c r="AY13" s="120">
        <f>AY5/'Reactor load'!AY57</f>
        <v>120.35033731427365</v>
      </c>
      <c r="AZ13" s="120">
        <f>AZ5/'Reactor load'!AZ57</f>
        <v>123.7473816250882</v>
      </c>
      <c r="BA13" s="120">
        <f>BA5/'Reactor load'!BA57</f>
        <v>119.85088872942971</v>
      </c>
      <c r="BB13" s="120">
        <f>BB5/'Reactor load'!BB57</f>
        <v>122.04968771717462</v>
      </c>
      <c r="BC13" s="120">
        <f>BC5/'Reactor load'!BC57</f>
        <v>119.38632266924424</v>
      </c>
      <c r="BD13" s="120">
        <f>BD5/'Reactor load'!BD57</f>
        <v>120.47099038022284</v>
      </c>
      <c r="BE13" s="120">
        <f>BE5/'Reactor load'!BE57</f>
        <v>125.78132071206372</v>
      </c>
      <c r="BF13" s="120">
        <f>BF5/'Reactor load'!BF57</f>
        <v>122.09935721214568</v>
      </c>
      <c r="BG13" s="120">
        <f>BG5/'Reactor load'!BG57</f>
        <v>126.4205243322539</v>
      </c>
      <c r="BH13" s="120">
        <f>BH5/'Reactor load'!BH57</f>
        <v>122.92107928304125</v>
      </c>
      <c r="BI13" s="120">
        <f>BI5/'Reactor load'!BI57</f>
        <v>125.11521010000155</v>
      </c>
      <c r="BJ13" s="120">
        <f>BJ5/'Reactor load'!BJ57</f>
        <v>122.72370612113691</v>
      </c>
      <c r="BK13" s="120">
        <f>BK5/'Reactor load'!BK57</f>
        <v>124.82812687260339</v>
      </c>
      <c r="BL13" s="120">
        <f>BL5/'Reactor load'!BL57</f>
        <v>126.95285683168974</v>
      </c>
      <c r="BM13" s="120">
        <f>BM5/'Reactor load'!BM57</f>
        <v>125.37512056068111</v>
      </c>
      <c r="BO13" s="181"/>
      <c r="BP13" s="181"/>
      <c r="BQ13" s="181"/>
      <c r="BR13" s="181"/>
      <c r="BS13" s="181"/>
      <c r="BU13" s="78">
        <v>60</v>
      </c>
      <c r="BV13" s="173">
        <f t="shared" si="0"/>
        <v>5852.8</v>
      </c>
      <c r="BW13" s="173">
        <f t="shared" ref="BW13:BX13" si="7">BW5-BT5</f>
        <v>5983.3</v>
      </c>
      <c r="BX13" s="173">
        <f t="shared" si="7"/>
        <v>13818.449999999999</v>
      </c>
      <c r="BY13" s="173">
        <f t="shared" si="2"/>
        <v>13706.75</v>
      </c>
      <c r="BZ13" s="173">
        <f t="shared" si="3"/>
        <v>13638.65</v>
      </c>
      <c r="CA13" s="173">
        <f t="shared" si="4"/>
        <v>16112.25</v>
      </c>
      <c r="CB13" s="173">
        <f t="shared" si="5"/>
        <v>16049.149999999998</v>
      </c>
      <c r="CC13" s="173">
        <f t="shared" si="6"/>
        <v>14639.05</v>
      </c>
    </row>
    <row r="14" spans="1:94" x14ac:dyDescent="0.3">
      <c r="A14" s="26" t="s">
        <v>66</v>
      </c>
      <c r="B14" s="120">
        <f>B6/'Reactor load'!B57</f>
        <v>22.330458554129994</v>
      </c>
      <c r="C14" s="120">
        <f>C6/'Reactor load'!C57</f>
        <v>111.47632100012049</v>
      </c>
      <c r="D14" s="120">
        <f>D6/'Reactor load'!D57</f>
        <v>115.48751756617943</v>
      </c>
      <c r="E14" s="120">
        <f>E6/'Reactor load'!E57</f>
        <v>131.36973403836564</v>
      </c>
      <c r="F14" s="120">
        <f>F6/'Reactor load'!F57</f>
        <v>132.5504426492017</v>
      </c>
      <c r="G14" s="120">
        <f>G6/'Reactor load'!G57</f>
        <v>134.8768272589416</v>
      </c>
      <c r="H14" s="120">
        <f>H6/'Reactor load'!H57</f>
        <v>138.72442377185749</v>
      </c>
      <c r="I14" s="120">
        <f>I6/'Reactor load'!I57</f>
        <v>129.8348403447184</v>
      </c>
      <c r="J14" s="120">
        <f>J6/'Reactor load'!J57</f>
        <v>153.28180036905422</v>
      </c>
      <c r="K14" s="120">
        <f>K6/'Reactor load'!K57</f>
        <v>146.88856739575226</v>
      </c>
      <c r="L14" s="120">
        <f>L6/'Reactor load'!L57</f>
        <v>164.4186142739641</v>
      </c>
      <c r="M14" s="120">
        <f>M6/'Reactor load'!M57</f>
        <v>153.23286100914996</v>
      </c>
      <c r="N14" s="120">
        <f>N6/'Reactor load'!N57</f>
        <v>161.06524001041851</v>
      </c>
      <c r="O14" s="120">
        <f>O6/'Reactor load'!O57</f>
        <v>162.34664458941481</v>
      </c>
      <c r="P14" s="120">
        <f>P6/'Reactor load'!P57</f>
        <v>154.48514863246211</v>
      </c>
      <c r="Q14" s="120">
        <f>Q6/'Reactor load'!Q57</f>
        <v>176.48757220007496</v>
      </c>
      <c r="R14" s="120">
        <f>R6/'Reactor load'!R57</f>
        <v>166.09537131221396</v>
      </c>
      <c r="S14" s="120">
        <f>S6/'Reactor load'!S57</f>
        <v>168.34492317575754</v>
      </c>
      <c r="T14" s="120">
        <f>T6/'Reactor load'!T57</f>
        <v>159.98747284310627</v>
      </c>
      <c r="U14" s="120">
        <f>U6/'Reactor load'!U57</f>
        <v>160.24386616048449</v>
      </c>
      <c r="V14" s="120">
        <f>V6/'Reactor load'!V57</f>
        <v>175.44153111805545</v>
      </c>
      <c r="W14" s="120">
        <f>W6/'Reactor load'!W57</f>
        <v>166.56303786897396</v>
      </c>
      <c r="X14" s="120">
        <f>X6/'Reactor load'!X57</f>
        <v>175.93536850787726</v>
      </c>
      <c r="Y14" s="120">
        <f>Y6/'Reactor load'!Y57</f>
        <v>167.56764967601552</v>
      </c>
      <c r="Z14" s="120">
        <f>Z6/'Reactor load'!Z57</f>
        <v>169.58151917975115</v>
      </c>
      <c r="AA14" s="120">
        <f>AA6/'Reactor load'!AA57</f>
        <v>163.44215367216435</v>
      </c>
      <c r="AB14" s="120">
        <f>AB6/'Reactor load'!AB57</f>
        <v>165.21439180234933</v>
      </c>
      <c r="AC14" s="120">
        <f>AC6/'Reactor load'!AC57</f>
        <v>173.38507835160786</v>
      </c>
      <c r="AD14" s="120">
        <f>AD6/'Reactor load'!AD57</f>
        <v>165.48364697016004</v>
      </c>
      <c r="AE14" s="120">
        <f>AE6/'Reactor load'!AE57</f>
        <v>173.57072008560465</v>
      </c>
      <c r="AF14" s="120">
        <f>AF6/'Reactor load'!AF57</f>
        <v>165.99268085832256</v>
      </c>
      <c r="AG14" s="120">
        <f>AG6/'Reactor load'!AG57</f>
        <v>169.08609077425382</v>
      </c>
      <c r="AH14" s="120">
        <f>AH6/'Reactor load'!AH57</f>
        <v>163.41167483438849</v>
      </c>
      <c r="AI14" s="120">
        <f>AI6/'Reactor load'!AI57</f>
        <v>164.17631043391722</v>
      </c>
      <c r="AJ14" s="120">
        <f>AJ6/'Reactor load'!AJ57</f>
        <v>183.91237242556878</v>
      </c>
      <c r="AK14" s="120">
        <f>AK6/'Reactor load'!AK57</f>
        <v>176.46439092171207</v>
      </c>
      <c r="AL14" s="120">
        <f>AL6/'Reactor load'!AL57</f>
        <v>183.49732100144269</v>
      </c>
      <c r="AM14" s="120">
        <f>AM6/'Reactor load'!AM57</f>
        <v>177.84309126872489</v>
      </c>
      <c r="AN14" s="120">
        <f>AN6/'Reactor load'!AN57</f>
        <v>179.99936022746331</v>
      </c>
      <c r="AO14" s="120">
        <f>AO6/'Reactor load'!AO57</f>
        <v>173.31980459808148</v>
      </c>
      <c r="AP14" s="120">
        <f>AP6/'Reactor load'!AP57</f>
        <v>174.90820808048687</v>
      </c>
      <c r="AQ14" s="120">
        <f>AQ6/'Reactor load'!AQ57</f>
        <v>186.59015838629475</v>
      </c>
      <c r="AR14" s="120">
        <f>AR6/'Reactor load'!AR57</f>
        <v>179.85518312209871</v>
      </c>
      <c r="AS14" s="120">
        <f>AS6/'Reactor load'!AS57</f>
        <v>184.87555810047917</v>
      </c>
      <c r="AT14" s="120">
        <f>AT6/'Reactor load'!AT57</f>
        <v>178.43620830236947</v>
      </c>
      <c r="AU14" s="120">
        <f>AU6/'Reactor load'!AU57</f>
        <v>181.55445954051541</v>
      </c>
      <c r="AV14" s="120">
        <f>AV6/'Reactor load'!AV57</f>
        <v>175.69864541277252</v>
      </c>
      <c r="AW14" s="120">
        <f>AW6/'Reactor load'!AW57</f>
        <v>177.15504573094515</v>
      </c>
      <c r="AX14" s="120">
        <f>AX6/'Reactor load'!AX57</f>
        <v>181.82320425876199</v>
      </c>
      <c r="AY14" s="120">
        <f>AY6/'Reactor load'!AY57</f>
        <v>176.45614169513988</v>
      </c>
      <c r="AZ14" s="120">
        <f>AZ6/'Reactor load'!AZ57</f>
        <v>181.53314200331985</v>
      </c>
      <c r="BA14" s="120">
        <f>BA6/'Reactor load'!BA57</f>
        <v>176.8889112321406</v>
      </c>
      <c r="BB14" s="120">
        <f>BB6/'Reactor load'!BB57</f>
        <v>181.26253815820999</v>
      </c>
      <c r="BC14" s="120">
        <f>BC6/'Reactor load'!BC57</f>
        <v>176.13546137061127</v>
      </c>
      <c r="BD14" s="120">
        <f>BD6/'Reactor load'!BD57</f>
        <v>177.62674745425477</v>
      </c>
      <c r="BE14" s="120">
        <f>BE6/'Reactor load'!BE57</f>
        <v>182.07737036960427</v>
      </c>
      <c r="BF14" s="120">
        <f>BF6/'Reactor load'!BF57</f>
        <v>178.58501439233228</v>
      </c>
      <c r="BG14" s="120">
        <f>BG6/'Reactor load'!BG57</f>
        <v>180.78095016145539</v>
      </c>
      <c r="BH14" s="120">
        <f>BH6/'Reactor load'!BH57</f>
        <v>176.87779103762418</v>
      </c>
      <c r="BI14" s="120">
        <f>BI6/'Reactor load'!BI57</f>
        <v>180.09385942783535</v>
      </c>
      <c r="BJ14" s="120">
        <f>BJ6/'Reactor load'!BJ57</f>
        <v>175.35356701029411</v>
      </c>
      <c r="BK14" s="120">
        <f>BK6/'Reactor load'!BK57</f>
        <v>177.51117854362212</v>
      </c>
      <c r="BL14" s="120">
        <f>BL6/'Reactor load'!BL57</f>
        <v>183.34475665614318</v>
      </c>
      <c r="BM14" s="120">
        <f>BM6/'Reactor load'!BM57</f>
        <v>178.61695803233582</v>
      </c>
      <c r="BO14" s="182"/>
      <c r="BP14" s="182"/>
      <c r="BQ14" s="182"/>
      <c r="BR14" s="182"/>
      <c r="BS14" s="182"/>
      <c r="BU14" s="78">
        <v>61</v>
      </c>
      <c r="BV14" s="173">
        <f t="shared" si="0"/>
        <v>5957.3</v>
      </c>
      <c r="BW14" s="173">
        <f t="shared" ref="BW14:BX14" si="8">BW6-BT6</f>
        <v>5991.9</v>
      </c>
      <c r="BX14" s="173">
        <f t="shared" si="8"/>
        <v>13908.650000000001</v>
      </c>
      <c r="BY14" s="173">
        <f t="shared" si="2"/>
        <v>13806.75</v>
      </c>
      <c r="BZ14" s="173">
        <f t="shared" si="3"/>
        <v>13738.650000000001</v>
      </c>
      <c r="CA14" s="173">
        <f t="shared" si="4"/>
        <v>16227.25</v>
      </c>
      <c r="CB14" s="173">
        <f t="shared" si="5"/>
        <v>16149.150000000001</v>
      </c>
      <c r="CC14" s="173">
        <f t="shared" si="6"/>
        <v>15459.050000000001</v>
      </c>
      <c r="CD14" s="173"/>
      <c r="CE14" s="173"/>
      <c r="CF14" s="173"/>
    </row>
    <row r="15" spans="1:94" x14ac:dyDescent="0.3">
      <c r="A15" s="26" t="s">
        <v>67</v>
      </c>
      <c r="B15" s="120">
        <f>B7/'Reactor load'!B57</f>
        <v>32.971363780229574</v>
      </c>
      <c r="C15" s="120">
        <f>C7/'Reactor load'!C57</f>
        <v>127.05161832229189</v>
      </c>
      <c r="D15" s="120">
        <f>D7/'Reactor load'!D57</f>
        <v>118.21910270881588</v>
      </c>
      <c r="E15" s="120">
        <f>E7/'Reactor load'!E57</f>
        <v>120.32632553313543</v>
      </c>
      <c r="F15" s="120">
        <f>F7/'Reactor load'!F57</f>
        <v>123.53904479308291</v>
      </c>
      <c r="G15" s="120">
        <f>G7/'Reactor load'!G57</f>
        <v>125.41381961906743</v>
      </c>
      <c r="H15" s="120">
        <f>H7/'Reactor load'!H57</f>
        <v>128.58103033935183</v>
      </c>
      <c r="I15" s="120">
        <f>I7/'Reactor load'!I57</f>
        <v>119.59508549447767</v>
      </c>
      <c r="J15" s="120">
        <f>J7/'Reactor load'!J57</f>
        <v>119.59508549447767</v>
      </c>
      <c r="K15" s="120">
        <f>K7/'Reactor load'!K57</f>
        <v>133.80247227709867</v>
      </c>
      <c r="L15" s="120">
        <f>L7/'Reactor load'!L57</f>
        <v>146.99244540153438</v>
      </c>
      <c r="M15" s="120">
        <f>M7/'Reactor load'!M57</f>
        <v>140.04831702599625</v>
      </c>
      <c r="N15" s="120">
        <f>N7/'Reactor load'!N57</f>
        <v>149.85825963168264</v>
      </c>
      <c r="O15" s="120">
        <f>O7/'Reactor load'!O57</f>
        <v>156.28888113769551</v>
      </c>
      <c r="P15" s="120">
        <f>P7/'Reactor load'!P57</f>
        <v>150.17432550649804</v>
      </c>
      <c r="Q15" s="120">
        <f>Q7/'Reactor load'!Q57</f>
        <v>165.05019875265279</v>
      </c>
      <c r="R15" s="120">
        <f>R7/'Reactor load'!R57</f>
        <v>179.01369266881818</v>
      </c>
      <c r="S15" s="120">
        <f>S7/'Reactor load'!S57</f>
        <v>193.81217453129921</v>
      </c>
      <c r="T15" s="120">
        <f>T7/'Reactor load'!T57</f>
        <v>185.1903487811154</v>
      </c>
      <c r="U15" s="120">
        <f>U7/'Reactor load'!U57</f>
        <v>187.4489586151189</v>
      </c>
      <c r="V15" s="120">
        <f>V7/'Reactor load'!V57</f>
        <v>226.25046637865313</v>
      </c>
      <c r="W15" s="120">
        <f>W7/'Reactor load'!W57</f>
        <v>214.10803230153726</v>
      </c>
      <c r="X15" s="120">
        <f>X7/'Reactor load'!X57</f>
        <v>217.83214945522909</v>
      </c>
      <c r="Y15" s="120">
        <f>Y7/'Reactor load'!Y57</f>
        <v>211.97821695211292</v>
      </c>
      <c r="Z15" s="120">
        <f>Z7/'Reactor load'!Z57</f>
        <v>214.53157854803604</v>
      </c>
      <c r="AA15" s="120">
        <f>AA7/'Reactor load'!AA57</f>
        <v>205.2452385485939</v>
      </c>
      <c r="AB15" s="120">
        <f>AB7/'Reactor load'!AB57</f>
        <v>206.70817096737866</v>
      </c>
      <c r="AC15" s="120">
        <f>AC7/'Reactor load'!AC57</f>
        <v>212.46961681324419</v>
      </c>
      <c r="AD15" s="120">
        <f>AD7/'Reactor load'!AD57</f>
        <v>214.38875473769113</v>
      </c>
      <c r="AE15" s="120">
        <f>AE7/'Reactor load'!AE57</f>
        <v>233.27187912771691</v>
      </c>
      <c r="AF15" s="120">
        <f>AF7/'Reactor load'!AF57</f>
        <v>223.10495191211001</v>
      </c>
      <c r="AG15" s="120">
        <f>AG7/'Reactor load'!AG57</f>
        <v>223.16133426033144</v>
      </c>
      <c r="AH15" s="120">
        <f>AH7/'Reactor load'!AH57</f>
        <v>214.17676619317356</v>
      </c>
      <c r="AI15" s="120">
        <f>AI7/'Reactor load'!AI57</f>
        <v>215.96869847603847</v>
      </c>
      <c r="AJ15" s="120">
        <f>AJ7/'Reactor load'!AJ57</f>
        <v>224.03823066190415</v>
      </c>
      <c r="AK15" s="120">
        <f>AK7/'Reactor load'!AK57</f>
        <v>215.80344368854918</v>
      </c>
      <c r="AL15" s="120">
        <f>AL7/'Reactor load'!AL57</f>
        <v>224.90957628581185</v>
      </c>
      <c r="AM15" s="120">
        <f>AM7/'Reactor load'!AM57</f>
        <v>217.02584766241895</v>
      </c>
      <c r="AN15" s="120">
        <f>AN7/'Reactor load'!AN57</f>
        <v>228.32372850112392</v>
      </c>
      <c r="AO15" s="120">
        <f>AO7/'Reactor load'!AO57</f>
        <v>220.89682561304724</v>
      </c>
      <c r="AP15" s="120">
        <f>AP7/'Reactor load'!AP57</f>
        <v>224.37396640664207</v>
      </c>
      <c r="AQ15" s="120">
        <f>AQ7/'Reactor load'!AQ57</f>
        <v>237.98996300643009</v>
      </c>
      <c r="AR15" s="120">
        <f>AR7/'Reactor load'!AR57</f>
        <v>229.73580240903425</v>
      </c>
      <c r="AS15" s="120">
        <f>AS7/'Reactor load'!AS57</f>
        <v>238.57760098552095</v>
      </c>
      <c r="AT15" s="120">
        <f>AT7/'Reactor load'!AT57</f>
        <v>229.93310413604408</v>
      </c>
      <c r="AU15" s="120">
        <f>AU7/'Reactor load'!AU57</f>
        <v>234.02896927587909</v>
      </c>
      <c r="AV15" s="120">
        <f>AV7/'Reactor load'!AV57</f>
        <v>229.65641598660366</v>
      </c>
      <c r="AW15" s="120">
        <f>AW7/'Reactor load'!AW57</f>
        <v>245.95716491516021</v>
      </c>
      <c r="AX15" s="120">
        <f>AX7/'Reactor load'!AX57</f>
        <v>269.2363048251205</v>
      </c>
      <c r="AY15" s="120">
        <f>AY7/'Reactor load'!AY57</f>
        <v>264.04789967163805</v>
      </c>
      <c r="AZ15" s="120">
        <f>AZ7/'Reactor load'!AZ57</f>
        <v>281.83990518425804</v>
      </c>
      <c r="BA15" s="120">
        <f>BA7/'Reactor load'!BA57</f>
        <v>277.83317952779942</v>
      </c>
      <c r="BB15" s="120">
        <f>BB7/'Reactor load'!BB57</f>
        <v>287.10779646718726</v>
      </c>
      <c r="BC15" s="120">
        <f>BC7/'Reactor load'!BC57</f>
        <v>279.68267823503902</v>
      </c>
      <c r="BD15" s="120">
        <f>BD7/'Reactor load'!BD57</f>
        <v>280.01219753964006</v>
      </c>
      <c r="BE15" s="120">
        <f>BE7/'Reactor load'!BE57</f>
        <v>284.16287339567322</v>
      </c>
      <c r="BF15" s="120">
        <f>BF7/'Reactor load'!BF57</f>
        <v>276.51575702186636</v>
      </c>
      <c r="BG15" s="120">
        <f>BG7/'Reactor load'!BG57</f>
        <v>282.16493756091228</v>
      </c>
      <c r="BH15" s="120">
        <f>BH7/'Reactor load'!BH57</f>
        <v>275.53108693561876</v>
      </c>
      <c r="BI15" s="120">
        <f>BI7/'Reactor load'!BI57</f>
        <v>282.23189279566895</v>
      </c>
      <c r="BJ15" s="120">
        <f>BJ7/'Reactor load'!BJ57</f>
        <v>276.17040784548493</v>
      </c>
      <c r="BK15" s="120">
        <f>BK7/'Reactor load'!BK57</f>
        <v>276.58916436450374</v>
      </c>
      <c r="BL15" s="120">
        <f>BL7/'Reactor load'!BL57</f>
        <v>280.32799277680584</v>
      </c>
      <c r="BM15" s="120">
        <f>BM7/'Reactor load'!BM57</f>
        <v>274.63193316606839</v>
      </c>
      <c r="BO15" s="108"/>
      <c r="BP15" s="108"/>
      <c r="BQ15" s="108"/>
      <c r="BR15" s="108"/>
      <c r="BS15" s="108"/>
      <c r="BU15" s="78">
        <v>62</v>
      </c>
      <c r="BV15" s="173">
        <f t="shared" si="0"/>
        <v>6061.5</v>
      </c>
      <c r="BW15" s="173">
        <f t="shared" ref="BW15:BX15" si="9">BW7-BT7</f>
        <v>6102.1</v>
      </c>
      <c r="BX15" s="173">
        <f t="shared" si="9"/>
        <v>13918.85</v>
      </c>
      <c r="BY15" s="173">
        <f t="shared" si="2"/>
        <v>13826.65</v>
      </c>
      <c r="BZ15" s="173">
        <f t="shared" si="3"/>
        <v>13768.550000000001</v>
      </c>
      <c r="CA15" s="173">
        <f t="shared" si="4"/>
        <v>16712.25</v>
      </c>
      <c r="CB15" s="173">
        <f t="shared" si="5"/>
        <v>16349.15</v>
      </c>
      <c r="CC15" s="173">
        <f t="shared" si="6"/>
        <v>15639.050000000001</v>
      </c>
      <c r="CD15" s="173"/>
      <c r="CE15" s="173"/>
      <c r="CF15" s="173"/>
    </row>
    <row r="16" spans="1:94" x14ac:dyDescent="0.3">
      <c r="A16" s="26" t="s">
        <v>68</v>
      </c>
      <c r="B16" s="120">
        <f>B8/'Reactor load'!B57</f>
        <v>28.220125975933339</v>
      </c>
      <c r="C16" s="120">
        <f>C8/'Reactor load'!C57</f>
        <v>108.42734073115034</v>
      </c>
      <c r="D16" s="120">
        <f>D8/'Reactor load'!D57</f>
        <v>98.85086329269366</v>
      </c>
      <c r="E16" s="120">
        <f>E8/'Reactor load'!E57</f>
        <v>107.31227346071752</v>
      </c>
      <c r="F16" s="120">
        <f>F8/'Reactor load'!F57</f>
        <v>118.2781869612659</v>
      </c>
      <c r="G16" s="120">
        <f>G8/'Reactor load'!G57</f>
        <v>118.92985195624624</v>
      </c>
      <c r="H16" s="120">
        <f>H8/'Reactor load'!H57</f>
        <v>120.05293418163788</v>
      </c>
      <c r="I16" s="120">
        <f>I8/'Reactor load'!I57</f>
        <v>111.34274745099671</v>
      </c>
      <c r="J16" s="120">
        <f>J8/'Reactor load'!J57</f>
        <v>129.10915971252541</v>
      </c>
      <c r="K16" s="120">
        <f>K8/'Reactor load'!K57</f>
        <v>122.16729109286563</v>
      </c>
      <c r="L16" s="120">
        <f>L8/'Reactor load'!L57</f>
        <v>133.26619151554041</v>
      </c>
      <c r="M16" s="120">
        <f>M8/'Reactor load'!M57</f>
        <v>127.4623911426683</v>
      </c>
      <c r="N16" s="120">
        <f>N8/'Reactor load'!N57</f>
        <v>128.17821567728257</v>
      </c>
      <c r="O16" s="120">
        <f>O8/'Reactor load'!O57</f>
        <v>134.35790528599659</v>
      </c>
      <c r="P16" s="120">
        <f>P8/'Reactor load'!P57</f>
        <v>130.77488530183075</v>
      </c>
      <c r="Q16" s="120">
        <f>Q8/'Reactor load'!Q57</f>
        <v>142.23066219497508</v>
      </c>
      <c r="R16" s="120">
        <f>R8/'Reactor load'!R57</f>
        <v>136.76334558348094</v>
      </c>
      <c r="S16" s="120">
        <f>S8/'Reactor load'!S57</f>
        <v>156.61640169778033</v>
      </c>
      <c r="T16" s="120">
        <f>T8/'Reactor load'!T57</f>
        <v>150.3887072487409</v>
      </c>
      <c r="U16" s="120">
        <f>U8/'Reactor load'!U57</f>
        <v>155.40697034612816</v>
      </c>
      <c r="V16" s="120">
        <f>V8/'Reactor load'!V57</f>
        <v>167.51812949068048</v>
      </c>
      <c r="W16" s="120">
        <f>W8/'Reactor load'!W57</f>
        <v>165.31549257349721</v>
      </c>
      <c r="X16" s="120">
        <f>X8/'Reactor load'!X57</f>
        <v>177.78600719953451</v>
      </c>
      <c r="Y16" s="120">
        <f>Y8/'Reactor load'!Y57</f>
        <v>174.54590080981509</v>
      </c>
      <c r="Z16" s="120">
        <f>Z8/'Reactor load'!Z57</f>
        <v>193.25063640995677</v>
      </c>
      <c r="AA16" s="120">
        <f>AA8/'Reactor load'!AA57</f>
        <v>187.30216344185303</v>
      </c>
      <c r="AB16" s="120">
        <f>AB8/'Reactor load'!AB57</f>
        <v>190.20573597589825</v>
      </c>
      <c r="AC16" s="120">
        <f>AC8/'Reactor load'!AC57</f>
        <v>199.65990190057062</v>
      </c>
      <c r="AD16" s="120">
        <f>AD8/'Reactor load'!AD57</f>
        <v>195.29622532614292</v>
      </c>
      <c r="AE16" s="120">
        <f>AE8/'Reactor load'!AE57</f>
        <v>200.03813294549082</v>
      </c>
      <c r="AF16" s="120">
        <f>AF8/'Reactor load'!AF57</f>
        <v>192.79207448139883</v>
      </c>
      <c r="AG16" s="120">
        <f>AG8/'Reactor load'!AG57</f>
        <v>196.27965288579691</v>
      </c>
      <c r="AH16" s="120">
        <f>AH8/'Reactor load'!AH57</f>
        <v>191.41864250949155</v>
      </c>
      <c r="AI16" s="120">
        <f>AI8/'Reactor load'!AI57</f>
        <v>195.05309365432515</v>
      </c>
      <c r="AJ16" s="120">
        <f>AJ8/'Reactor load'!AJ57</f>
        <v>199.52514181085613</v>
      </c>
      <c r="AK16" s="120">
        <f>AK8/'Reactor load'!AK57</f>
        <v>192.60112048761204</v>
      </c>
      <c r="AL16" s="120">
        <f>AL8/'Reactor load'!AL57</f>
        <v>200.19399722974157</v>
      </c>
      <c r="AM16" s="120">
        <f>AM8/'Reactor load'!AM57</f>
        <v>195.19502564889086</v>
      </c>
      <c r="AN16" s="120">
        <f>AN8/'Reactor load'!AN57</f>
        <v>204.58773143962753</v>
      </c>
      <c r="AO16" s="120">
        <f>AO8/'Reactor load'!AO57</f>
        <v>197.42806706983012</v>
      </c>
      <c r="AP16" s="120">
        <f>AP8/'Reactor load'!AP57</f>
        <v>200.94145504965755</v>
      </c>
      <c r="AQ16" s="120">
        <f>AQ8/'Reactor load'!AQ57</f>
        <v>213.82128855762718</v>
      </c>
      <c r="AR16" s="120">
        <f>AR8/'Reactor load'!AR57</f>
        <v>208.63334320360363</v>
      </c>
      <c r="AS16" s="120">
        <f>AS8/'Reactor load'!AS57</f>
        <v>214.43804780501466</v>
      </c>
      <c r="AT16" s="120">
        <f>AT8/'Reactor load'!AT57</f>
        <v>208.0824702668892</v>
      </c>
      <c r="AU16" s="120">
        <f>AU8/'Reactor load'!AU57</f>
        <v>221.98417205445375</v>
      </c>
      <c r="AV16" s="120">
        <f>AV8/'Reactor load'!AV57</f>
        <v>216.90826016643305</v>
      </c>
      <c r="AW16" s="120">
        <f>AW8/'Reactor load'!AW57</f>
        <v>220.33522129849095</v>
      </c>
      <c r="AX16" s="120">
        <f>AX8/'Reactor load'!AX57</f>
        <v>222.93161547593601</v>
      </c>
      <c r="AY16" s="120">
        <f>AY8/'Reactor load'!AY57</f>
        <v>219.16018056096641</v>
      </c>
      <c r="AZ16" s="120">
        <f>AZ8/'Reactor load'!AZ57</f>
        <v>224.85830324727476</v>
      </c>
      <c r="BA16" s="120">
        <f>BA8/'Reactor load'!BA57</f>
        <v>221.63995491829877</v>
      </c>
      <c r="BB16" s="120">
        <f>BB8/'Reactor load'!BB57</f>
        <v>254.29360899695644</v>
      </c>
      <c r="BC16" s="120">
        <f>BC8/'Reactor load'!BC57</f>
        <v>249.32289589434944</v>
      </c>
      <c r="BD16" s="120">
        <f>BD8/'Reactor load'!BD57</f>
        <v>256.73355974248324</v>
      </c>
      <c r="BE16" s="120">
        <f>BE8/'Reactor load'!BE57</f>
        <v>289.7023886284706</v>
      </c>
      <c r="BF16" s="120">
        <f>BF8/'Reactor load'!BF57</f>
        <v>283.03900812137056</v>
      </c>
      <c r="BG16" s="120">
        <f>BG8/'Reactor load'!BG57</f>
        <v>310.48325251046685</v>
      </c>
      <c r="BH16" s="120">
        <f>BH8/'Reactor load'!BH57</f>
        <v>304.98650538903416</v>
      </c>
      <c r="BI16" s="120">
        <f>BI8/'Reactor load'!BI57</f>
        <v>319.47937793873382</v>
      </c>
      <c r="BJ16" s="120">
        <f>BJ8/'Reactor load'!BJ57</f>
        <v>317.20467828883181</v>
      </c>
      <c r="BK16" s="120">
        <f>BK8/'Reactor load'!BK57</f>
        <v>322.81259853891004</v>
      </c>
      <c r="BL16" s="120">
        <f>BL8/'Reactor load'!BL57</f>
        <v>339.21985934875045</v>
      </c>
      <c r="BM16" s="120">
        <f>BM8/'Reactor load'!BM57</f>
        <v>338.41364769763004</v>
      </c>
      <c r="BO16" s="174"/>
      <c r="BP16" s="174"/>
      <c r="BQ16" s="174"/>
      <c r="BR16" s="174"/>
      <c r="BS16" s="174"/>
      <c r="BU16" s="78">
        <v>63</v>
      </c>
      <c r="BV16" s="173">
        <f t="shared" si="0"/>
        <v>6167.2</v>
      </c>
      <c r="BW16" s="173">
        <f t="shared" ref="BW16:BX16" si="10">BW8-BT8</f>
        <v>6215.7</v>
      </c>
      <c r="BX16" s="173">
        <f t="shared" si="10"/>
        <v>14133.6</v>
      </c>
      <c r="BY16" s="173">
        <f t="shared" si="2"/>
        <v>14008</v>
      </c>
      <c r="BZ16" s="173">
        <f t="shared" si="3"/>
        <v>13939.9</v>
      </c>
      <c r="CA16" s="173">
        <f t="shared" si="4"/>
        <v>18113.599999999999</v>
      </c>
      <c r="CB16" s="173">
        <f t="shared" si="5"/>
        <v>17050.5</v>
      </c>
      <c r="CC16" s="173">
        <f t="shared" si="6"/>
        <v>16080.4</v>
      </c>
      <c r="CD16" s="173"/>
      <c r="CE16" s="173"/>
      <c r="CF16" s="173"/>
    </row>
    <row r="17" spans="1:96" x14ac:dyDescent="0.3">
      <c r="A17" s="76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86"/>
      <c r="BK17" s="86"/>
      <c r="BL17" s="86"/>
      <c r="BM17" s="86"/>
      <c r="BO17" s="174"/>
      <c r="BP17" s="174"/>
      <c r="BQ17" s="174"/>
      <c r="BR17" s="174"/>
      <c r="BS17" s="174"/>
      <c r="BU17" s="78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</row>
    <row r="18" spans="1:96" x14ac:dyDescent="0.3">
      <c r="A18" s="76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32"/>
      <c r="BK18" s="132"/>
      <c r="BL18" s="132"/>
      <c r="BM18" s="132"/>
    </row>
    <row r="19" spans="1:96" x14ac:dyDescent="0.3">
      <c r="A19" s="76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32"/>
      <c r="BK19" s="132"/>
      <c r="BL19" s="132"/>
      <c r="BM19" s="132"/>
      <c r="BP19" s="80"/>
      <c r="BQ19" s="80"/>
      <c r="BR19" s="80"/>
      <c r="BS19" s="80"/>
      <c r="BT19" s="172"/>
    </row>
    <row r="20" spans="1:96" ht="86.4" x14ac:dyDescent="0.3">
      <c r="A20" s="76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32"/>
      <c r="BK20" s="132"/>
      <c r="BL20" s="132"/>
      <c r="BM20" s="132"/>
      <c r="BP20" s="80"/>
      <c r="BQ20" s="80"/>
      <c r="BR20" s="80"/>
      <c r="BT20" s="179" t="s">
        <v>165</v>
      </c>
      <c r="BU20" s="178" t="s">
        <v>93</v>
      </c>
      <c r="BV20" s="178" t="s">
        <v>93</v>
      </c>
      <c r="BW20" s="178" t="s">
        <v>95</v>
      </c>
      <c r="BX20" s="178" t="s">
        <v>95</v>
      </c>
      <c r="BY20" s="178" t="s">
        <v>95</v>
      </c>
      <c r="BZ20" s="178" t="s">
        <v>96</v>
      </c>
      <c r="CA20" s="178" t="s">
        <v>96</v>
      </c>
      <c r="CB20" s="178" t="s">
        <v>96</v>
      </c>
      <c r="CD20" s="178" t="s">
        <v>167</v>
      </c>
      <c r="CE20" s="178" t="s">
        <v>167</v>
      </c>
      <c r="CF20" s="178" t="s">
        <v>168</v>
      </c>
      <c r="CG20" s="178" t="s">
        <v>168</v>
      </c>
      <c r="CH20" s="178" t="s">
        <v>168</v>
      </c>
      <c r="CI20" s="178" t="s">
        <v>169</v>
      </c>
      <c r="CJ20" s="178" t="s">
        <v>169</v>
      </c>
      <c r="CK20" s="178" t="s">
        <v>169</v>
      </c>
      <c r="CM20" s="178" t="s">
        <v>167</v>
      </c>
      <c r="CN20" s="178" t="s">
        <v>168</v>
      </c>
      <c r="CO20" s="178" t="s">
        <v>169</v>
      </c>
      <c r="CP20" s="178" t="s">
        <v>171</v>
      </c>
      <c r="CQ20" s="178" t="s">
        <v>172</v>
      </c>
      <c r="CR20" s="178" t="s">
        <v>173</v>
      </c>
    </row>
    <row r="21" spans="1:96" x14ac:dyDescent="0.3">
      <c r="A21" s="76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32"/>
      <c r="BK21" s="132"/>
      <c r="BL21" s="132"/>
      <c r="BM21" s="132"/>
      <c r="BP21" s="80"/>
      <c r="BQ21" s="80"/>
      <c r="BR21" s="80"/>
      <c r="BS21" s="172"/>
      <c r="BT21">
        <v>59</v>
      </c>
      <c r="BU21" s="173">
        <f>BV12-BV11</f>
        <v>5.6999999999998181</v>
      </c>
      <c r="BV21" s="173">
        <f>BW12-BW11</f>
        <v>6.5999999999994543</v>
      </c>
      <c r="BW21" s="173">
        <f>BX12-BX11</f>
        <v>130.10000000000036</v>
      </c>
      <c r="BX21" s="173">
        <f>BY12-BY11</f>
        <v>40</v>
      </c>
      <c r="BY21" s="173">
        <f>BZ12-BZ11</f>
        <v>20</v>
      </c>
      <c r="BZ21" s="173">
        <f>CA12-CA11</f>
        <v>200</v>
      </c>
      <c r="CA21" s="173">
        <f>CB12-CB11</f>
        <v>120</v>
      </c>
      <c r="CB21" s="173">
        <f>CC12-CC11</f>
        <v>200</v>
      </c>
      <c r="CD21" s="173">
        <f>BU21/$CO$1</f>
        <v>9.8072952512040903</v>
      </c>
      <c r="CE21" s="173">
        <f>BV21/$CO$1</f>
        <v>11.355815554025213</v>
      </c>
      <c r="CF21" s="173">
        <f>BW21/$CO$1</f>
        <v>223.84721266345554</v>
      </c>
      <c r="CG21" s="173">
        <f>BX21/$CO$1</f>
        <v>68.823124569855466</v>
      </c>
      <c r="CH21" s="173">
        <f>BY21/$CO$1</f>
        <v>34.411562284927733</v>
      </c>
      <c r="CI21" s="173">
        <f>BZ21/$CO$1</f>
        <v>344.11562284927732</v>
      </c>
      <c r="CJ21" s="173">
        <f>CA21/$CO$1</f>
        <v>206.46937370956638</v>
      </c>
      <c r="CK21" s="173">
        <f>CB21/$CO$1</f>
        <v>344.11562284927732</v>
      </c>
      <c r="CM21" s="173">
        <f>AVERAGE(CD21:CE21)</f>
        <v>10.581555402614651</v>
      </c>
      <c r="CN21" s="173">
        <f>AVERAGE(CF21:CH21)</f>
        <v>109.02729983941292</v>
      </c>
      <c r="CO21" s="173">
        <f>AVERAGE(CI21:CK21)</f>
        <v>298.23353980270701</v>
      </c>
      <c r="CP21">
        <f>STDEV(CD21:CE21)</f>
        <v>1.094969206929862</v>
      </c>
      <c r="CQ21">
        <f>STDEV(CF21:CH21)</f>
        <v>100.91455886249975</v>
      </c>
      <c r="CR21">
        <f>STDEV(CI21:CK21)</f>
        <v>79.470098993754291</v>
      </c>
    </row>
    <row r="22" spans="1:96" x14ac:dyDescent="0.3">
      <c r="A22" s="76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32"/>
      <c r="BK22" s="132"/>
      <c r="BL22" s="132"/>
      <c r="BM22" s="132"/>
      <c r="BP22" s="80"/>
      <c r="BQ22" s="80"/>
      <c r="BR22" s="80"/>
      <c r="BS22" s="172"/>
      <c r="BT22">
        <v>60</v>
      </c>
      <c r="BU22" s="173">
        <f>BV13-BV12</f>
        <v>106.10000000000036</v>
      </c>
      <c r="BV22" s="173">
        <f>BW13-BW12</f>
        <v>111.20000000000073</v>
      </c>
      <c r="BW22" s="173">
        <f>BX13-BX12</f>
        <v>270.19999999999891</v>
      </c>
      <c r="BX22" s="173">
        <f>BY13-BY12</f>
        <v>360</v>
      </c>
      <c r="BY22" s="173">
        <f>BZ13-BZ12</f>
        <v>400</v>
      </c>
      <c r="BZ22" s="173">
        <f>CA13-CA12</f>
        <v>799.89999999999964</v>
      </c>
      <c r="CA22" s="173">
        <f>CB13-CB12</f>
        <v>1179.9999999999982</v>
      </c>
      <c r="CB22" s="173">
        <f>CC13-CC12</f>
        <v>200</v>
      </c>
      <c r="CD22" s="173">
        <f>BU22/$CO$1</f>
        <v>182.55333792154224</v>
      </c>
      <c r="CE22" s="173">
        <f>BV22/$CO$1</f>
        <v>191.32828630419945</v>
      </c>
      <c r="CF22" s="173">
        <f>BW22/$CO$1</f>
        <v>464.90020646937177</v>
      </c>
      <c r="CG22" s="173">
        <f>BX22/$CO$1</f>
        <v>619.40812112869924</v>
      </c>
      <c r="CH22" s="173">
        <f>BY22/$CO$1</f>
        <v>688.23124569855463</v>
      </c>
      <c r="CI22" s="173">
        <f>BZ22/$CO$1</f>
        <v>1376.290433585684</v>
      </c>
      <c r="CJ22" s="173">
        <f>CA22/$CO$1</f>
        <v>2030.2821748107331</v>
      </c>
      <c r="CK22" s="173">
        <f>CB22/$CO$1</f>
        <v>344.11562284927732</v>
      </c>
      <c r="CM22" s="173">
        <f>AVERAGE(CD22:CE22)</f>
        <v>186.94081211287084</v>
      </c>
      <c r="CN22" s="173">
        <f>AVERAGE(CF22:CH22)</f>
        <v>590.84652443220853</v>
      </c>
      <c r="CO22" s="173">
        <f>AVERAGE(CI22:CK22)</f>
        <v>1250.2294104152315</v>
      </c>
      <c r="CP22">
        <f>STDEV(CD22:CE22)</f>
        <v>6.2048255059388442</v>
      </c>
      <c r="CQ22">
        <f>STDEV(CF22:CH22)</f>
        <v>114.37225133390706</v>
      </c>
      <c r="CR22">
        <f>STDEV(CI22:CK22)</f>
        <v>850.12231261770899</v>
      </c>
    </row>
    <row r="23" spans="1:96" x14ac:dyDescent="0.3">
      <c r="A23" s="76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32"/>
      <c r="BK23" s="132"/>
      <c r="BL23" s="132"/>
      <c r="BM23" s="132"/>
      <c r="BT23">
        <v>61</v>
      </c>
      <c r="BU23" s="173">
        <f>BV14-BV13</f>
        <v>104.5</v>
      </c>
      <c r="BV23" s="173">
        <f>BW14-BW13</f>
        <v>8.5999999999994543</v>
      </c>
      <c r="BW23" s="173">
        <f>BX14-BX13</f>
        <v>90.200000000002547</v>
      </c>
      <c r="BX23" s="173">
        <f>BY14-BY13</f>
        <v>100</v>
      </c>
      <c r="BY23" s="173">
        <f>BZ14-BZ13</f>
        <v>100.00000000000182</v>
      </c>
      <c r="BZ23" s="173">
        <f>CA14-CA13</f>
        <v>115</v>
      </c>
      <c r="CA23" s="173">
        <f>CB14-CB13</f>
        <v>100.00000000000364</v>
      </c>
      <c r="CB23" s="173">
        <f>CC14-CC13</f>
        <v>820.00000000000182</v>
      </c>
      <c r="CD23" s="173">
        <f>BU23/$CO$1</f>
        <v>179.8004129387474</v>
      </c>
      <c r="CE23" s="173">
        <f>BV23/$CO$1</f>
        <v>14.796971782517986</v>
      </c>
      <c r="CF23" s="173">
        <f>BW23/$CO$1</f>
        <v>155.19614590502846</v>
      </c>
      <c r="CG23" s="173">
        <f>BX23/$CO$1</f>
        <v>172.05781142463866</v>
      </c>
      <c r="CH23" s="173">
        <f>BY23/$CO$1</f>
        <v>172.05781142464178</v>
      </c>
      <c r="CI23" s="173">
        <f>BZ23/$CO$1</f>
        <v>197.86648313833447</v>
      </c>
      <c r="CJ23" s="173">
        <f>CA23/$CO$1</f>
        <v>172.05781142464491</v>
      </c>
      <c r="CK23" s="173">
        <f>CB23/$CO$1</f>
        <v>1410.8740536820401</v>
      </c>
      <c r="CM23" s="173">
        <f>AVERAGE(CD23:CE23)</f>
        <v>97.298692360632685</v>
      </c>
      <c r="CN23" s="173">
        <f>AVERAGE(CF23:CH23)</f>
        <v>166.43725625143631</v>
      </c>
      <c r="CO23" s="173">
        <f>AVERAGE(CI23:CK23)</f>
        <v>593.59944941500646</v>
      </c>
      <c r="CP23">
        <f>STDEV(CD23:CE23)</f>
        <v>116.6750521606853</v>
      </c>
      <c r="CQ23">
        <f>STDEV(CF23:CH23)</f>
        <v>9.7350871267332817</v>
      </c>
      <c r="CR23">
        <f>STDEV(CI23:CK23)</f>
        <v>707.89819604854449</v>
      </c>
    </row>
    <row r="24" spans="1:96" ht="27.6" x14ac:dyDescent="0.3">
      <c r="A24" s="102" t="s">
        <v>82</v>
      </c>
      <c r="B24" s="122">
        <v>1</v>
      </c>
      <c r="C24" s="123">
        <v>2</v>
      </c>
      <c r="D24" s="123">
        <v>3</v>
      </c>
      <c r="E24" s="123">
        <v>4</v>
      </c>
      <c r="F24" s="123">
        <v>5</v>
      </c>
      <c r="G24" s="123">
        <v>6</v>
      </c>
      <c r="H24" s="123">
        <v>7</v>
      </c>
      <c r="I24" s="123">
        <v>8</v>
      </c>
      <c r="J24" s="123">
        <v>9</v>
      </c>
      <c r="K24" s="123">
        <v>10</v>
      </c>
      <c r="L24" s="123">
        <v>11</v>
      </c>
      <c r="M24" s="123">
        <v>12</v>
      </c>
      <c r="N24" s="123">
        <v>13</v>
      </c>
      <c r="O24" s="124">
        <v>14</v>
      </c>
      <c r="P24" s="122">
        <v>15</v>
      </c>
      <c r="Q24" s="123">
        <v>16</v>
      </c>
      <c r="R24" s="123">
        <v>17</v>
      </c>
      <c r="S24" s="123">
        <v>18</v>
      </c>
      <c r="T24" s="123">
        <v>19</v>
      </c>
      <c r="U24" s="123">
        <v>20</v>
      </c>
      <c r="V24" s="123">
        <v>21</v>
      </c>
      <c r="W24" s="123">
        <v>22</v>
      </c>
      <c r="X24" s="123">
        <v>23</v>
      </c>
      <c r="Y24" s="123">
        <v>24</v>
      </c>
      <c r="Z24" s="123">
        <v>25</v>
      </c>
      <c r="AA24" s="123">
        <v>26</v>
      </c>
      <c r="AB24" s="123">
        <v>27</v>
      </c>
      <c r="AC24" s="124">
        <v>28</v>
      </c>
      <c r="AD24" s="122">
        <v>29</v>
      </c>
      <c r="AE24" s="123">
        <v>30</v>
      </c>
      <c r="AF24" s="123">
        <v>31</v>
      </c>
      <c r="AG24" s="123">
        <v>32</v>
      </c>
      <c r="AH24" s="123">
        <v>33</v>
      </c>
      <c r="AI24" s="123">
        <v>34</v>
      </c>
      <c r="AJ24" s="123">
        <v>35</v>
      </c>
      <c r="AK24" s="123">
        <v>36</v>
      </c>
      <c r="AL24" s="123">
        <v>37</v>
      </c>
      <c r="AM24" s="123">
        <v>38</v>
      </c>
      <c r="AN24" s="123">
        <v>39</v>
      </c>
      <c r="AO24" s="123">
        <v>40</v>
      </c>
      <c r="AP24" s="123">
        <v>41</v>
      </c>
      <c r="AQ24" s="124">
        <v>42</v>
      </c>
      <c r="AR24" s="122">
        <v>43</v>
      </c>
      <c r="AS24" s="123">
        <v>44</v>
      </c>
      <c r="AT24" s="123">
        <v>45</v>
      </c>
      <c r="AU24" s="123">
        <v>46</v>
      </c>
      <c r="AV24" s="123">
        <v>47</v>
      </c>
      <c r="AW24" s="123">
        <v>48</v>
      </c>
      <c r="AX24" s="123">
        <v>49</v>
      </c>
      <c r="AY24" s="123">
        <v>50</v>
      </c>
      <c r="AZ24" s="123">
        <v>51</v>
      </c>
      <c r="BA24" s="123">
        <v>52</v>
      </c>
      <c r="BB24" s="123">
        <v>53</v>
      </c>
      <c r="BC24" s="124">
        <v>54</v>
      </c>
      <c r="BD24" s="121">
        <v>55</v>
      </c>
      <c r="BE24" s="121">
        <v>56</v>
      </c>
      <c r="BF24" s="121">
        <v>57</v>
      </c>
      <c r="BG24" s="121">
        <v>58</v>
      </c>
      <c r="BH24" s="121">
        <v>59</v>
      </c>
      <c r="BI24" s="121">
        <v>60</v>
      </c>
      <c r="BJ24" s="121">
        <v>61</v>
      </c>
      <c r="BK24" s="121">
        <v>62</v>
      </c>
      <c r="BL24" s="121">
        <v>63</v>
      </c>
      <c r="BM24" s="121">
        <v>64</v>
      </c>
      <c r="BT24">
        <v>62</v>
      </c>
      <c r="BU24" s="173">
        <f>BV15-BV14</f>
        <v>104.19999999999982</v>
      </c>
      <c r="BV24" s="173">
        <f>BW15-BW14</f>
        <v>110.20000000000073</v>
      </c>
      <c r="BW24" s="173">
        <f>BX15-BX14</f>
        <v>10.199999999998909</v>
      </c>
      <c r="BX24" s="173">
        <f>BY15-BY14</f>
        <v>19.899999999999636</v>
      </c>
      <c r="BY24" s="173">
        <f>BZ15-BZ14</f>
        <v>29.899999999999636</v>
      </c>
      <c r="BZ24" s="173">
        <f>CA15-CA14</f>
        <v>485</v>
      </c>
      <c r="CA24" s="173">
        <f>CB15-CB14</f>
        <v>199.99999999999818</v>
      </c>
      <c r="CB24" s="173">
        <f>CC15-CC14</f>
        <v>180</v>
      </c>
      <c r="CD24" s="173">
        <f>BU24/$CO$1</f>
        <v>179.28423950447316</v>
      </c>
      <c r="CE24" s="173">
        <f>BV24/$CO$1</f>
        <v>189.60770818995306</v>
      </c>
      <c r="CF24" s="173">
        <f>BW24/$CO$1</f>
        <v>17.549896765311267</v>
      </c>
      <c r="CG24" s="173">
        <f>BX24/$CO$1</f>
        <v>34.239504473502471</v>
      </c>
      <c r="CH24" s="173">
        <f>BY24/$CO$1</f>
        <v>51.445285615966334</v>
      </c>
      <c r="CI24" s="173">
        <f>BZ24/$CO$1</f>
        <v>834.48038540949756</v>
      </c>
      <c r="CJ24" s="173">
        <f>CA24/$CO$1</f>
        <v>344.11562284927419</v>
      </c>
      <c r="CK24" s="173">
        <f>CB24/$CO$1</f>
        <v>309.70406056434962</v>
      </c>
      <c r="CM24" s="173">
        <f>AVERAGE(CD24:CE24)</f>
        <v>184.44597384721311</v>
      </c>
      <c r="CN24" s="173">
        <f>AVERAGE(CF24:CH24)</f>
        <v>34.411562284926696</v>
      </c>
      <c r="CO24" s="173">
        <f>AVERAGE(CI24:CK24)</f>
        <v>496.10002294104044</v>
      </c>
      <c r="CP24">
        <f>STDEV(CD24:CE24)</f>
        <v>7.299794712869808</v>
      </c>
      <c r="CQ24">
        <f>STDEV(CF24:CH24)</f>
        <v>16.948349455098324</v>
      </c>
      <c r="CR24">
        <f>STDEV(CF24:CG24)</f>
        <v>11.801334785805276</v>
      </c>
    </row>
    <row r="25" spans="1:96" x14ac:dyDescent="0.3">
      <c r="A25" s="84" t="s">
        <v>64</v>
      </c>
      <c r="B25" s="125">
        <f t="shared" ref="B25:AG25" si="11">B13-B11</f>
        <v>12.957268327967359</v>
      </c>
      <c r="C25" s="125">
        <f t="shared" si="11"/>
        <v>10.102216132641951</v>
      </c>
      <c r="D25" s="125">
        <f t="shared" si="11"/>
        <v>7.4640456016279444</v>
      </c>
      <c r="E25" s="125">
        <f t="shared" si="11"/>
        <v>5.2318921901504289</v>
      </c>
      <c r="F25" s="125">
        <f t="shared" si="11"/>
        <v>1.6040874366505342</v>
      </c>
      <c r="G25" s="125">
        <f t="shared" si="11"/>
        <v>4.963818771331038</v>
      </c>
      <c r="H25" s="125">
        <f t="shared" si="11"/>
        <v>8.3691899762373723</v>
      </c>
      <c r="I25" s="125">
        <f t="shared" si="11"/>
        <v>7.5604447984898613</v>
      </c>
      <c r="J25" s="125">
        <f t="shared" si="11"/>
        <v>24.148643780596814</v>
      </c>
      <c r="K25" s="125">
        <f t="shared" si="11"/>
        <v>26.47124553637946</v>
      </c>
      <c r="L25" s="125">
        <f t="shared" si="11"/>
        <v>28.046613787818913</v>
      </c>
      <c r="M25" s="125">
        <f t="shared" si="11"/>
        <v>30.098881698590681</v>
      </c>
      <c r="N25" s="125">
        <f t="shared" si="11"/>
        <v>31.40007618495925</v>
      </c>
      <c r="O25" s="125">
        <f t="shared" si="11"/>
        <v>38.110072319688001</v>
      </c>
      <c r="P25" s="125">
        <f t="shared" si="11"/>
        <v>34.780603426334736</v>
      </c>
      <c r="Q25" s="125">
        <f t="shared" si="11"/>
        <v>36.632677254622166</v>
      </c>
      <c r="R25" s="125">
        <f t="shared" si="11"/>
        <v>38.863568274774316</v>
      </c>
      <c r="S25" s="125">
        <f t="shared" si="11"/>
        <v>43.2985267418359</v>
      </c>
      <c r="T25" s="125">
        <f t="shared" si="11"/>
        <v>40.608208957418199</v>
      </c>
      <c r="U25" s="125">
        <f t="shared" si="11"/>
        <v>40.81085461391632</v>
      </c>
      <c r="V25" s="125">
        <f t="shared" si="11"/>
        <v>40.689915840233695</v>
      </c>
      <c r="W25" s="125">
        <f t="shared" si="11"/>
        <v>41.06811038489721</v>
      </c>
      <c r="X25" s="125">
        <f t="shared" si="11"/>
        <v>47.032890002975677</v>
      </c>
      <c r="Y25" s="125">
        <f t="shared" si="11"/>
        <v>46.92474496311975</v>
      </c>
      <c r="Z25" s="125">
        <f t="shared" si="11"/>
        <v>48.62863346817899</v>
      </c>
      <c r="AA25" s="125">
        <f t="shared" si="11"/>
        <v>45.086917804229564</v>
      </c>
      <c r="AB25" s="125">
        <f t="shared" si="11"/>
        <v>45.533283649933495</v>
      </c>
      <c r="AC25" s="125">
        <f t="shared" si="11"/>
        <v>47.254149472242247</v>
      </c>
      <c r="AD25" s="125">
        <f t="shared" si="11"/>
        <v>66.560998475475486</v>
      </c>
      <c r="AE25" s="125">
        <f t="shared" si="11"/>
        <v>92.569470791024898</v>
      </c>
      <c r="AF25" s="125">
        <f t="shared" si="11"/>
        <v>88.928844834772931</v>
      </c>
      <c r="AG25" s="125">
        <f t="shared" si="11"/>
        <v>89.189004620394329</v>
      </c>
      <c r="AH25" s="125">
        <f t="shared" ref="AH25:BM25" si="12">AH13-AH11</f>
        <v>88.402386279118161</v>
      </c>
      <c r="AI25" s="125">
        <f t="shared" si="12"/>
        <v>88.352676730249343</v>
      </c>
      <c r="AJ25" s="125">
        <f t="shared" si="12"/>
        <v>91.214241146885087</v>
      </c>
      <c r="AK25" s="125">
        <f t="shared" si="12"/>
        <v>87.844558441587679</v>
      </c>
      <c r="AL25" s="125">
        <f t="shared" si="12"/>
        <v>90.571550601290753</v>
      </c>
      <c r="AM25" s="125">
        <f t="shared" si="12"/>
        <v>87.349868879669287</v>
      </c>
      <c r="AN25" s="125">
        <f t="shared" si="12"/>
        <v>91.260869455622711</v>
      </c>
      <c r="AO25" s="125">
        <f t="shared" si="12"/>
        <v>88.060809919382763</v>
      </c>
      <c r="AP25" s="125">
        <f t="shared" si="12"/>
        <v>89.624951676846692</v>
      </c>
      <c r="AQ25" s="125">
        <f t="shared" si="12"/>
        <v>90.412368015041466</v>
      </c>
      <c r="AR25" s="125">
        <f t="shared" si="12"/>
        <v>87.963400286045086</v>
      </c>
      <c r="AS25" s="125">
        <f t="shared" si="12"/>
        <v>89.510702353662651</v>
      </c>
      <c r="AT25" s="125">
        <f t="shared" si="12"/>
        <v>86.953005461388827</v>
      </c>
      <c r="AU25" s="125">
        <f t="shared" si="12"/>
        <v>90.721600157297786</v>
      </c>
      <c r="AV25" s="125">
        <f t="shared" si="12"/>
        <v>90.379920019356319</v>
      </c>
      <c r="AW25" s="125">
        <f t="shared" si="12"/>
        <v>92.731014963357609</v>
      </c>
      <c r="AX25" s="125">
        <f t="shared" si="12"/>
        <v>96.205818140070335</v>
      </c>
      <c r="AY25" s="125">
        <f t="shared" si="12"/>
        <v>94.457348222077243</v>
      </c>
      <c r="AZ25" s="125">
        <f t="shared" si="12"/>
        <v>97.818479926661283</v>
      </c>
      <c r="BA25" s="125">
        <f t="shared" si="12"/>
        <v>93.886074424772289</v>
      </c>
      <c r="BB25" s="125">
        <f t="shared" si="12"/>
        <v>96.048960806286686</v>
      </c>
      <c r="BC25" s="125">
        <f t="shared" si="12"/>
        <v>93.349683152125806</v>
      </c>
      <c r="BD25" s="125">
        <f t="shared" si="12"/>
        <v>94.398438256873902</v>
      </c>
      <c r="BE25" s="125">
        <f t="shared" si="12"/>
        <v>99.672855982484265</v>
      </c>
      <c r="BF25" s="125">
        <f t="shared" si="12"/>
        <v>95.962162397581821</v>
      </c>
      <c r="BG25" s="125">
        <f t="shared" si="12"/>
        <v>100.17559169899852</v>
      </c>
      <c r="BH25" s="125">
        <f t="shared" si="12"/>
        <v>96.554043788602144</v>
      </c>
      <c r="BI25" s="125">
        <f t="shared" si="12"/>
        <v>98.633254265624799</v>
      </c>
      <c r="BJ25" s="125">
        <f t="shared" si="12"/>
        <v>96.126829946822539</v>
      </c>
      <c r="BK25" s="125">
        <f t="shared" si="12"/>
        <v>98.116330358351405</v>
      </c>
      <c r="BL25" s="125">
        <f t="shared" si="12"/>
        <v>100.22669527494554</v>
      </c>
      <c r="BM25" s="125">
        <f t="shared" si="12"/>
        <v>98.663324046429125</v>
      </c>
      <c r="BT25">
        <v>63</v>
      </c>
      <c r="BU25" s="173">
        <f>BV16-BV15</f>
        <v>105.69999999999982</v>
      </c>
      <c r="BV25" s="173">
        <f>BW16-BW15</f>
        <v>113.59999999999945</v>
      </c>
      <c r="BW25" s="173">
        <f>BX16-BX15</f>
        <v>214.75</v>
      </c>
      <c r="BX25" s="173">
        <f>BY16-BY15</f>
        <v>181.35000000000036</v>
      </c>
      <c r="BY25" s="173">
        <f>BZ16-BZ15</f>
        <v>171.34999999999854</v>
      </c>
      <c r="BZ25" s="173">
        <f>CA16-CA15</f>
        <v>1401.3499999999985</v>
      </c>
      <c r="CA25" s="173">
        <f>CB16-CB15</f>
        <v>701.35000000000036</v>
      </c>
      <c r="CB25" s="173">
        <f>CC16-CC15</f>
        <v>441.34999999999854</v>
      </c>
      <c r="CD25" s="173">
        <f>BU25/$CO$1</f>
        <v>181.86510667584275</v>
      </c>
      <c r="CE25" s="173">
        <f>BV25/$CO$1</f>
        <v>195.4576737783886</v>
      </c>
      <c r="CF25" s="173">
        <f>BW25/$CO$1</f>
        <v>369.49415003441152</v>
      </c>
      <c r="CG25" s="173">
        <f>BX25/$CO$1</f>
        <v>312.02684101858284</v>
      </c>
      <c r="CH25" s="173">
        <f>BY25/$CO$1</f>
        <v>294.82105987611584</v>
      </c>
      <c r="CI25" s="173">
        <f>BZ25/$CO$1</f>
        <v>2411.1321403991715</v>
      </c>
      <c r="CJ25" s="173">
        <f>CA25/$CO$1</f>
        <v>1206.7274604267038</v>
      </c>
      <c r="CK25" s="173">
        <f>CB25/$CO$1</f>
        <v>759.37715072264029</v>
      </c>
      <c r="CM25" s="173">
        <f>AVERAGE(CD25:CE25)</f>
        <v>188.66139022711567</v>
      </c>
      <c r="CN25" s="173">
        <f>AVERAGE(CF25:CH25)</f>
        <v>325.44735030970338</v>
      </c>
      <c r="CO25" s="173">
        <f>AVERAGE(CI25:CK25)</f>
        <v>1459.0789171828385</v>
      </c>
      <c r="CP25">
        <f>STDEV(CD25:CE25)</f>
        <v>9.6113963719433482</v>
      </c>
      <c r="CQ25">
        <f>STDEV(CF25:CH25)</f>
        <v>39.103710190620383</v>
      </c>
      <c r="CR25">
        <f>STDEV(CF25:CG25)</f>
        <v>40.635523901635281</v>
      </c>
    </row>
    <row r="26" spans="1:96" x14ac:dyDescent="0.3">
      <c r="A26" s="26" t="s">
        <v>104</v>
      </c>
      <c r="B26" s="125">
        <f t="shared" ref="B26:AG26" si="13">B14-B12</f>
        <v>12.339571500802615</v>
      </c>
      <c r="C26" s="125">
        <f t="shared" si="13"/>
        <v>96.37507008019179</v>
      </c>
      <c r="D26" s="125">
        <f t="shared" si="13"/>
        <v>98.421847085441939</v>
      </c>
      <c r="E26" s="125">
        <f t="shared" si="13"/>
        <v>111.52083657476376</v>
      </c>
      <c r="F26" s="125">
        <f t="shared" si="13"/>
        <v>109.79621534155172</v>
      </c>
      <c r="G26" s="125">
        <f t="shared" si="13"/>
        <v>111.72397002213297</v>
      </c>
      <c r="H26" s="125">
        <f t="shared" si="13"/>
        <v>114.21407001953565</v>
      </c>
      <c r="I26" s="125">
        <f t="shared" si="13"/>
        <v>105.0515507850447</v>
      </c>
      <c r="J26" s="125">
        <f t="shared" si="13"/>
        <v>128.22557500202865</v>
      </c>
      <c r="K26" s="125">
        <f t="shared" si="13"/>
        <v>121.6132751307206</v>
      </c>
      <c r="L26" s="125">
        <f t="shared" si="13"/>
        <v>138.92066385030327</v>
      </c>
      <c r="M26" s="125">
        <f t="shared" si="13"/>
        <v>126.98074585464846</v>
      </c>
      <c r="N26" s="125">
        <f t="shared" si="13"/>
        <v>134.54737156981125</v>
      </c>
      <c r="O26" s="125">
        <f t="shared" si="13"/>
        <v>135.56302286270181</v>
      </c>
      <c r="P26" s="125">
        <f t="shared" si="13"/>
        <v>127.37831344967454</v>
      </c>
      <c r="Q26" s="125">
        <f t="shared" si="13"/>
        <v>149.0575235612128</v>
      </c>
      <c r="R26" s="125">
        <f t="shared" si="13"/>
        <v>138.46421207846095</v>
      </c>
      <c r="S26" s="125">
        <f t="shared" si="13"/>
        <v>140.51265334711368</v>
      </c>
      <c r="T26" s="125">
        <f t="shared" si="13"/>
        <v>131.94331863770242</v>
      </c>
      <c r="U26" s="125">
        <f t="shared" si="13"/>
        <v>131.90163732336742</v>
      </c>
      <c r="V26" s="125">
        <f t="shared" si="13"/>
        <v>146.81559269171737</v>
      </c>
      <c r="W26" s="125">
        <f t="shared" si="13"/>
        <v>137.8185878420752</v>
      </c>
      <c r="X26" s="125">
        <f t="shared" si="13"/>
        <v>147.07240688041782</v>
      </c>
      <c r="Y26" s="125">
        <f t="shared" si="13"/>
        <v>138.5861764479954</v>
      </c>
      <c r="Z26" s="125">
        <f t="shared" si="13"/>
        <v>140.48153435117035</v>
      </c>
      <c r="AA26" s="125">
        <f t="shared" si="13"/>
        <v>134.2236572430229</v>
      </c>
      <c r="AB26" s="125">
        <f t="shared" si="13"/>
        <v>135.68345569900245</v>
      </c>
      <c r="AC26" s="125">
        <f t="shared" si="13"/>
        <v>143.5452938346786</v>
      </c>
      <c r="AD26" s="125">
        <f t="shared" si="13"/>
        <v>135.38529168837113</v>
      </c>
      <c r="AE26" s="125">
        <f t="shared" si="13"/>
        <v>143.21379403895608</v>
      </c>
      <c r="AF26" s="125">
        <f t="shared" si="13"/>
        <v>135.51365195049024</v>
      </c>
      <c r="AG26" s="125">
        <f t="shared" si="13"/>
        <v>138.52087161146829</v>
      </c>
      <c r="AH26" s="125">
        <f t="shared" ref="AH26:BM26" si="14">AH14-AH12</f>
        <v>132.75308289540365</v>
      </c>
      <c r="AI26" s="125">
        <f t="shared" si="14"/>
        <v>133.43152823997917</v>
      </c>
      <c r="AJ26" s="125">
        <f t="shared" si="14"/>
        <v>153.08139997667749</v>
      </c>
      <c r="AK26" s="125">
        <f t="shared" si="14"/>
        <v>145.54004569662146</v>
      </c>
      <c r="AL26" s="125">
        <f t="shared" si="14"/>
        <v>152.47242047890666</v>
      </c>
      <c r="AM26" s="125">
        <f t="shared" si="14"/>
        <v>146.61708015129801</v>
      </c>
      <c r="AN26" s="125">
        <f t="shared" si="14"/>
        <v>148.57223851514559</v>
      </c>
      <c r="AO26" s="125">
        <f t="shared" si="14"/>
        <v>141.71311985461122</v>
      </c>
      <c r="AP26" s="125">
        <f t="shared" si="14"/>
        <v>143.26561073078611</v>
      </c>
      <c r="AQ26" s="125">
        <f t="shared" si="14"/>
        <v>154.91523969098651</v>
      </c>
      <c r="AR26" s="125">
        <f t="shared" si="14"/>
        <v>148.14435182055996</v>
      </c>
      <c r="AS26" s="125">
        <f t="shared" si="14"/>
        <v>153.12881419270991</v>
      </c>
      <c r="AT26" s="125">
        <f t="shared" si="14"/>
        <v>146.65714304899276</v>
      </c>
      <c r="AU26" s="125">
        <f t="shared" si="14"/>
        <v>149.7394816809082</v>
      </c>
      <c r="AV26" s="125">
        <f t="shared" si="14"/>
        <v>143.8477549469348</v>
      </c>
      <c r="AW26" s="125">
        <f t="shared" si="14"/>
        <v>145.27183391949998</v>
      </c>
      <c r="AX26" s="125">
        <f t="shared" si="14"/>
        <v>149.90407984108631</v>
      </c>
      <c r="AY26" s="125">
        <f t="shared" si="14"/>
        <v>144.50110467123369</v>
      </c>
      <c r="AZ26" s="125">
        <f t="shared" si="14"/>
        <v>149.5457836338062</v>
      </c>
      <c r="BA26" s="125">
        <f t="shared" si="14"/>
        <v>144.86564025639643</v>
      </c>
      <c r="BB26" s="125">
        <f t="shared" si="14"/>
        <v>149.20335457623531</v>
      </c>
      <c r="BC26" s="125">
        <f t="shared" si="14"/>
        <v>144.04395644302915</v>
      </c>
      <c r="BD26" s="125">
        <f t="shared" si="14"/>
        <v>145.49932992044214</v>
      </c>
      <c r="BE26" s="125">
        <f t="shared" si="14"/>
        <v>149.91404022956112</v>
      </c>
      <c r="BF26" s="125">
        <f t="shared" si="14"/>
        <v>146.3893629066817</v>
      </c>
      <c r="BG26" s="125">
        <f t="shared" si="14"/>
        <v>148.47756085711328</v>
      </c>
      <c r="BH26" s="125">
        <f t="shared" si="14"/>
        <v>144.45948139334445</v>
      </c>
      <c r="BI26" s="125">
        <f t="shared" si="14"/>
        <v>147.56062944361798</v>
      </c>
      <c r="BJ26" s="125">
        <f t="shared" si="14"/>
        <v>142.70541668613913</v>
      </c>
      <c r="BK26" s="125">
        <f t="shared" si="14"/>
        <v>144.7481078795295</v>
      </c>
      <c r="BL26" s="125">
        <f t="shared" si="14"/>
        <v>150.5637296889353</v>
      </c>
      <c r="BM26" s="125">
        <f t="shared" si="14"/>
        <v>145.85388736824319</v>
      </c>
      <c r="BU26" s="173"/>
      <c r="BV26" s="173"/>
      <c r="BW26" s="173"/>
      <c r="BX26" s="173"/>
      <c r="BY26" s="173"/>
      <c r="BZ26" s="173"/>
      <c r="CA26" s="173"/>
      <c r="CB26" s="173"/>
      <c r="CD26" s="173"/>
      <c r="CE26" s="173"/>
      <c r="CF26" s="173"/>
      <c r="CG26" s="173"/>
      <c r="CH26" s="173"/>
      <c r="CI26" s="173"/>
      <c r="CJ26" s="173"/>
      <c r="CK26" s="173"/>
      <c r="CM26" s="173"/>
      <c r="CN26" s="173"/>
      <c r="CO26" s="173"/>
    </row>
    <row r="27" spans="1:96" x14ac:dyDescent="0.3">
      <c r="A27" s="26" t="s">
        <v>103</v>
      </c>
      <c r="B27" s="125">
        <f t="shared" ref="B27:AG27" si="15">B15-B12</f>
        <v>22.980476726902197</v>
      </c>
      <c r="C27" s="125">
        <f t="shared" si="15"/>
        <v>111.95036740236318</v>
      </c>
      <c r="D27" s="125">
        <f t="shared" si="15"/>
        <v>101.15343222807839</v>
      </c>
      <c r="E27" s="125">
        <f t="shared" si="15"/>
        <v>100.47742806953354</v>
      </c>
      <c r="F27" s="125">
        <f t="shared" si="15"/>
        <v>100.78481748543291</v>
      </c>
      <c r="G27" s="125">
        <f t="shared" si="15"/>
        <v>102.2609623822588</v>
      </c>
      <c r="H27" s="125">
        <f t="shared" si="15"/>
        <v>104.07067658702999</v>
      </c>
      <c r="I27" s="125">
        <f t="shared" si="15"/>
        <v>94.811795934803968</v>
      </c>
      <c r="J27" s="125">
        <f t="shared" si="15"/>
        <v>94.538860127452097</v>
      </c>
      <c r="K27" s="125">
        <f t="shared" si="15"/>
        <v>108.52718001206701</v>
      </c>
      <c r="L27" s="125">
        <f t="shared" si="15"/>
        <v>121.49449497787356</v>
      </c>
      <c r="M27" s="125">
        <f t="shared" si="15"/>
        <v>113.79620187149476</v>
      </c>
      <c r="N27" s="125">
        <f t="shared" si="15"/>
        <v>123.3403911910754</v>
      </c>
      <c r="O27" s="125">
        <f t="shared" si="15"/>
        <v>129.50525941098249</v>
      </c>
      <c r="P27" s="125">
        <f t="shared" si="15"/>
        <v>123.06749032371046</v>
      </c>
      <c r="Q27" s="125">
        <f t="shared" si="15"/>
        <v>137.62015011379063</v>
      </c>
      <c r="R27" s="125">
        <f t="shared" si="15"/>
        <v>151.38253343506517</v>
      </c>
      <c r="S27" s="125">
        <f t="shared" si="15"/>
        <v>165.97990470265535</v>
      </c>
      <c r="T27" s="125">
        <f t="shared" si="15"/>
        <v>157.14619457571155</v>
      </c>
      <c r="U27" s="125">
        <f t="shared" si="15"/>
        <v>159.10672977800184</v>
      </c>
      <c r="V27" s="125">
        <f t="shared" si="15"/>
        <v>197.62452795231505</v>
      </c>
      <c r="W27" s="125">
        <f t="shared" si="15"/>
        <v>185.3635822746385</v>
      </c>
      <c r="X27" s="125">
        <f t="shared" si="15"/>
        <v>188.96918782776964</v>
      </c>
      <c r="Y27" s="125">
        <f t="shared" si="15"/>
        <v>182.99674372409279</v>
      </c>
      <c r="Z27" s="125">
        <f t="shared" si="15"/>
        <v>185.43159371945524</v>
      </c>
      <c r="AA27" s="125">
        <f t="shared" si="15"/>
        <v>176.02674211945242</v>
      </c>
      <c r="AB27" s="125">
        <f t="shared" si="15"/>
        <v>177.17723486403179</v>
      </c>
      <c r="AC27" s="125">
        <f t="shared" si="15"/>
        <v>182.62983229631493</v>
      </c>
      <c r="AD27" s="125">
        <f t="shared" si="15"/>
        <v>184.29039945590222</v>
      </c>
      <c r="AE27" s="125">
        <f t="shared" si="15"/>
        <v>202.91495308106835</v>
      </c>
      <c r="AF27" s="125">
        <f t="shared" si="15"/>
        <v>192.62592300427769</v>
      </c>
      <c r="AG27" s="125">
        <f t="shared" si="15"/>
        <v>192.59611509754592</v>
      </c>
      <c r="AH27" s="125">
        <f t="shared" ref="AH27:BM27" si="16">AH15-AH12</f>
        <v>183.51817425418872</v>
      </c>
      <c r="AI27" s="125">
        <f t="shared" si="16"/>
        <v>185.22391628210039</v>
      </c>
      <c r="AJ27" s="125">
        <f t="shared" si="16"/>
        <v>193.20725821301286</v>
      </c>
      <c r="AK27" s="125">
        <f t="shared" si="16"/>
        <v>184.87909846345858</v>
      </c>
      <c r="AL27" s="125">
        <f t="shared" si="16"/>
        <v>193.88467576327582</v>
      </c>
      <c r="AM27" s="125">
        <f t="shared" si="16"/>
        <v>185.79983654499208</v>
      </c>
      <c r="AN27" s="125">
        <f t="shared" si="16"/>
        <v>196.8966067888062</v>
      </c>
      <c r="AO27" s="125">
        <f t="shared" si="16"/>
        <v>189.29014086957699</v>
      </c>
      <c r="AP27" s="125">
        <f t="shared" si="16"/>
        <v>192.7313690569413</v>
      </c>
      <c r="AQ27" s="125">
        <f t="shared" si="16"/>
        <v>206.31504431112185</v>
      </c>
      <c r="AR27" s="125">
        <f t="shared" si="16"/>
        <v>198.0249711074955</v>
      </c>
      <c r="AS27" s="125">
        <f t="shared" si="16"/>
        <v>206.83085707775172</v>
      </c>
      <c r="AT27" s="125">
        <f t="shared" si="16"/>
        <v>198.15403888266738</v>
      </c>
      <c r="AU27" s="125">
        <f t="shared" si="16"/>
        <v>202.21399141627188</v>
      </c>
      <c r="AV27" s="125">
        <f t="shared" si="16"/>
        <v>197.80552552076594</v>
      </c>
      <c r="AW27" s="125">
        <f t="shared" si="16"/>
        <v>214.07395310371504</v>
      </c>
      <c r="AX27" s="125">
        <f t="shared" si="16"/>
        <v>237.31718040744482</v>
      </c>
      <c r="AY27" s="125">
        <f t="shared" si="16"/>
        <v>232.09286264773186</v>
      </c>
      <c r="AZ27" s="125">
        <f t="shared" si="16"/>
        <v>249.85254681474439</v>
      </c>
      <c r="BA27" s="125">
        <f t="shared" si="16"/>
        <v>245.80990855205528</v>
      </c>
      <c r="BB27" s="125">
        <f t="shared" si="16"/>
        <v>255.04861288521261</v>
      </c>
      <c r="BC27" s="125">
        <f t="shared" si="16"/>
        <v>247.5911733074569</v>
      </c>
      <c r="BD27" s="125">
        <f t="shared" si="16"/>
        <v>247.88478000582742</v>
      </c>
      <c r="BE27" s="125">
        <f t="shared" si="16"/>
        <v>251.99954325563007</v>
      </c>
      <c r="BF27" s="125">
        <f t="shared" si="16"/>
        <v>244.32010553621578</v>
      </c>
      <c r="BG27" s="125">
        <f t="shared" si="16"/>
        <v>249.86154825657016</v>
      </c>
      <c r="BH27" s="125">
        <f t="shared" si="16"/>
        <v>243.112777291339</v>
      </c>
      <c r="BI27" s="125">
        <f t="shared" si="16"/>
        <v>249.69866281145158</v>
      </c>
      <c r="BJ27" s="125">
        <f t="shared" si="16"/>
        <v>243.52225752132995</v>
      </c>
      <c r="BK27" s="125">
        <f t="shared" si="16"/>
        <v>243.82609370041112</v>
      </c>
      <c r="BL27" s="125">
        <f t="shared" si="16"/>
        <v>247.54696580959796</v>
      </c>
      <c r="BM27" s="125">
        <f t="shared" si="16"/>
        <v>241.86886250197577</v>
      </c>
    </row>
    <row r="28" spans="1:96" x14ac:dyDescent="0.3">
      <c r="A28" s="26" t="s">
        <v>102</v>
      </c>
      <c r="B28" s="125">
        <f t="shared" ref="B28:AG28" si="17">B16-B12</f>
        <v>18.229238922605958</v>
      </c>
      <c r="C28" s="125">
        <f t="shared" si="17"/>
        <v>93.326089811221635</v>
      </c>
      <c r="D28" s="125">
        <f t="shared" si="17"/>
        <v>81.785192811956165</v>
      </c>
      <c r="E28" s="125">
        <f t="shared" si="17"/>
        <v>87.463375997115634</v>
      </c>
      <c r="F28" s="125">
        <f t="shared" si="17"/>
        <v>95.523959653615918</v>
      </c>
      <c r="G28" s="125">
        <f t="shared" si="17"/>
        <v>95.77699471943761</v>
      </c>
      <c r="H28" s="125">
        <f t="shared" si="17"/>
        <v>95.542580429316047</v>
      </c>
      <c r="I28" s="125">
        <f t="shared" si="17"/>
        <v>86.559457891323007</v>
      </c>
      <c r="J28" s="125">
        <f t="shared" si="17"/>
        <v>104.05293434549984</v>
      </c>
      <c r="K28" s="125">
        <f t="shared" si="17"/>
        <v>96.891998827833959</v>
      </c>
      <c r="L28" s="125">
        <f t="shared" si="17"/>
        <v>107.76824109187959</v>
      </c>
      <c r="M28" s="125">
        <f t="shared" si="17"/>
        <v>101.21027598816681</v>
      </c>
      <c r="N28" s="125">
        <f t="shared" si="17"/>
        <v>101.66034723667532</v>
      </c>
      <c r="O28" s="125">
        <f t="shared" si="17"/>
        <v>107.57428355928359</v>
      </c>
      <c r="P28" s="125">
        <f t="shared" si="17"/>
        <v>103.66805011904317</v>
      </c>
      <c r="Q28" s="125">
        <f t="shared" si="17"/>
        <v>114.80061355611292</v>
      </c>
      <c r="R28" s="125">
        <f t="shared" si="17"/>
        <v>109.13218634972793</v>
      </c>
      <c r="S28" s="125">
        <f t="shared" si="17"/>
        <v>128.78413186913647</v>
      </c>
      <c r="T28" s="125">
        <f t="shared" si="17"/>
        <v>122.34455304333706</v>
      </c>
      <c r="U28" s="125">
        <f t="shared" si="17"/>
        <v>127.0647415090111</v>
      </c>
      <c r="V28" s="125">
        <f t="shared" si="17"/>
        <v>138.8921910643424</v>
      </c>
      <c r="W28" s="125">
        <f t="shared" si="17"/>
        <v>136.57104254659845</v>
      </c>
      <c r="X28" s="125">
        <f t="shared" si="17"/>
        <v>148.92304557207507</v>
      </c>
      <c r="Y28" s="125">
        <f t="shared" si="17"/>
        <v>145.56442758179497</v>
      </c>
      <c r="Z28" s="125">
        <f t="shared" si="17"/>
        <v>164.150651581376</v>
      </c>
      <c r="AA28" s="125">
        <f t="shared" si="17"/>
        <v>158.08366701271154</v>
      </c>
      <c r="AB28" s="125">
        <f t="shared" si="17"/>
        <v>160.67479987255138</v>
      </c>
      <c r="AC28" s="125">
        <f t="shared" si="17"/>
        <v>169.82011738364136</v>
      </c>
      <c r="AD28" s="125">
        <f t="shared" si="17"/>
        <v>165.197870044354</v>
      </c>
      <c r="AE28" s="125">
        <f t="shared" si="17"/>
        <v>169.68120689884225</v>
      </c>
      <c r="AF28" s="125">
        <f t="shared" si="17"/>
        <v>162.31304557356651</v>
      </c>
      <c r="AG28" s="125">
        <f t="shared" si="17"/>
        <v>165.71443372301138</v>
      </c>
      <c r="AH28" s="125">
        <f t="shared" ref="AH28:BM28" si="18">AH16-AH12</f>
        <v>160.76005057050671</v>
      </c>
      <c r="AI28" s="125">
        <f t="shared" si="18"/>
        <v>164.30831146038707</v>
      </c>
      <c r="AJ28" s="125">
        <f t="shared" si="18"/>
        <v>168.69416936196484</v>
      </c>
      <c r="AK28" s="125">
        <f t="shared" si="18"/>
        <v>161.67677526252143</v>
      </c>
      <c r="AL28" s="125">
        <f t="shared" si="18"/>
        <v>169.16909670720554</v>
      </c>
      <c r="AM28" s="125">
        <f t="shared" si="18"/>
        <v>163.96901453146398</v>
      </c>
      <c r="AN28" s="125">
        <f t="shared" si="18"/>
        <v>173.1606097273098</v>
      </c>
      <c r="AO28" s="125">
        <f t="shared" si="18"/>
        <v>165.82138232635987</v>
      </c>
      <c r="AP28" s="125">
        <f t="shared" si="18"/>
        <v>169.29885769995678</v>
      </c>
      <c r="AQ28" s="125">
        <f t="shared" si="18"/>
        <v>182.14636986231895</v>
      </c>
      <c r="AR28" s="125">
        <f t="shared" si="18"/>
        <v>176.92251190206491</v>
      </c>
      <c r="AS28" s="125">
        <f t="shared" si="18"/>
        <v>182.6913038972454</v>
      </c>
      <c r="AT28" s="125">
        <f t="shared" si="18"/>
        <v>176.3034050135125</v>
      </c>
      <c r="AU28" s="125">
        <f t="shared" si="18"/>
        <v>190.16919419484654</v>
      </c>
      <c r="AV28" s="125">
        <f t="shared" si="18"/>
        <v>185.05736970059533</v>
      </c>
      <c r="AW28" s="125">
        <f t="shared" si="18"/>
        <v>188.45200948704579</v>
      </c>
      <c r="AX28" s="125">
        <f t="shared" si="18"/>
        <v>191.01249105826034</v>
      </c>
      <c r="AY28" s="125">
        <f t="shared" si="18"/>
        <v>187.20514353706022</v>
      </c>
      <c r="AZ28" s="125">
        <f t="shared" si="18"/>
        <v>192.8709448777611</v>
      </c>
      <c r="BA28" s="125">
        <f t="shared" si="18"/>
        <v>189.61668394255463</v>
      </c>
      <c r="BB28" s="125">
        <f t="shared" si="18"/>
        <v>222.23442541498179</v>
      </c>
      <c r="BC28" s="125">
        <f t="shared" si="18"/>
        <v>217.23139096676732</v>
      </c>
      <c r="BD28" s="125">
        <f t="shared" si="18"/>
        <v>224.6061422086706</v>
      </c>
      <c r="BE28" s="125">
        <f t="shared" si="18"/>
        <v>257.53905848842749</v>
      </c>
      <c r="BF28" s="125">
        <f t="shared" si="18"/>
        <v>250.84335663571997</v>
      </c>
      <c r="BG28" s="125">
        <f t="shared" si="18"/>
        <v>278.17986320612476</v>
      </c>
      <c r="BH28" s="125">
        <f t="shared" si="18"/>
        <v>272.56819574475441</v>
      </c>
      <c r="BI28" s="125">
        <f t="shared" si="18"/>
        <v>286.94614795451645</v>
      </c>
      <c r="BJ28" s="125">
        <f t="shared" si="18"/>
        <v>284.55652796467683</v>
      </c>
      <c r="BK28" s="125">
        <f t="shared" si="18"/>
        <v>290.04952787481739</v>
      </c>
      <c r="BL28" s="125">
        <f t="shared" si="18"/>
        <v>306.43883238154257</v>
      </c>
      <c r="BM28" s="125">
        <f t="shared" si="18"/>
        <v>305.65057703353739</v>
      </c>
      <c r="CM28" s="183">
        <f>AVERAGE(CM21:CM25)</f>
        <v>133.58568479008937</v>
      </c>
      <c r="CN28" s="183">
        <f t="shared" ref="CN28:CR28" si="19">AVERAGE(CN21:CN25)</f>
        <v>245.23399862353759</v>
      </c>
      <c r="CO28" s="183">
        <f t="shared" si="19"/>
        <v>819.44826795136487</v>
      </c>
      <c r="CP28" s="183">
        <f t="shared" si="19"/>
        <v>28.177207591673429</v>
      </c>
      <c r="CQ28" s="183">
        <f t="shared" si="19"/>
        <v>56.214791393771762</v>
      </c>
      <c r="CR28" s="183">
        <f t="shared" si="19"/>
        <v>337.98549326948967</v>
      </c>
    </row>
    <row r="29" spans="1:96" x14ac:dyDescent="0.3">
      <c r="A29" s="76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86"/>
      <c r="BK29" s="86"/>
      <c r="BL29" s="86"/>
      <c r="BM29" s="86"/>
    </row>
    <row r="30" spans="1:96" ht="21.6" customHeight="1" x14ac:dyDescent="0.3">
      <c r="A30" s="101" t="s">
        <v>83</v>
      </c>
      <c r="B30" s="121">
        <v>1</v>
      </c>
      <c r="C30" s="121">
        <v>2</v>
      </c>
      <c r="D30" s="121">
        <v>3</v>
      </c>
      <c r="E30" s="121">
        <v>4</v>
      </c>
      <c r="F30" s="121">
        <v>5</v>
      </c>
      <c r="G30" s="121">
        <v>6</v>
      </c>
      <c r="H30" s="121">
        <v>7</v>
      </c>
      <c r="I30" s="121">
        <v>8</v>
      </c>
      <c r="J30" s="121">
        <v>9</v>
      </c>
      <c r="K30" s="121">
        <v>10</v>
      </c>
      <c r="L30" s="121">
        <v>11</v>
      </c>
      <c r="M30" s="121">
        <v>12</v>
      </c>
      <c r="N30" s="121">
        <v>13</v>
      </c>
      <c r="O30" s="121">
        <v>14</v>
      </c>
      <c r="P30" s="121">
        <v>15</v>
      </c>
      <c r="Q30" s="121">
        <v>16</v>
      </c>
      <c r="R30" s="121">
        <v>17</v>
      </c>
      <c r="S30" s="121">
        <v>18</v>
      </c>
      <c r="T30" s="121">
        <v>19</v>
      </c>
      <c r="U30" s="121">
        <v>20</v>
      </c>
      <c r="V30" s="121">
        <v>21</v>
      </c>
      <c r="W30" s="121">
        <v>22</v>
      </c>
      <c r="X30" s="121">
        <v>23</v>
      </c>
      <c r="Y30" s="121">
        <v>24</v>
      </c>
      <c r="Z30" s="121">
        <v>25</v>
      </c>
      <c r="AA30" s="121">
        <v>26</v>
      </c>
      <c r="AB30" s="121">
        <v>27</v>
      </c>
      <c r="AC30" s="121">
        <v>28</v>
      </c>
      <c r="AD30" s="121">
        <v>29</v>
      </c>
      <c r="AE30" s="121">
        <v>30</v>
      </c>
      <c r="AF30" s="121">
        <v>31</v>
      </c>
      <c r="AG30" s="121">
        <v>32</v>
      </c>
      <c r="AH30" s="121">
        <v>33</v>
      </c>
      <c r="AI30" s="121">
        <v>34</v>
      </c>
      <c r="AJ30" s="121">
        <v>35</v>
      </c>
      <c r="AK30" s="121">
        <v>36</v>
      </c>
      <c r="AL30" s="121">
        <v>37</v>
      </c>
      <c r="AM30" s="121">
        <v>38</v>
      </c>
      <c r="AN30" s="121">
        <v>39</v>
      </c>
      <c r="AO30" s="121">
        <v>40</v>
      </c>
      <c r="AP30" s="121">
        <v>41</v>
      </c>
      <c r="AQ30" s="121">
        <v>42</v>
      </c>
      <c r="AR30" s="121">
        <v>43</v>
      </c>
      <c r="AS30" s="121">
        <v>44</v>
      </c>
      <c r="AT30" s="121">
        <v>45</v>
      </c>
      <c r="AU30" s="121">
        <v>46</v>
      </c>
      <c r="AV30" s="121">
        <v>47</v>
      </c>
      <c r="AW30" s="121">
        <v>48</v>
      </c>
      <c r="AX30" s="121">
        <v>49</v>
      </c>
      <c r="AY30" s="121">
        <v>50</v>
      </c>
      <c r="AZ30" s="121">
        <v>51</v>
      </c>
      <c r="BA30" s="121">
        <v>52</v>
      </c>
      <c r="BB30" s="121">
        <v>53</v>
      </c>
      <c r="BC30" s="121">
        <v>54</v>
      </c>
      <c r="BD30" s="121">
        <v>55</v>
      </c>
      <c r="BE30" s="121">
        <v>56</v>
      </c>
      <c r="BF30" s="121">
        <v>57</v>
      </c>
      <c r="BG30" s="121">
        <v>58</v>
      </c>
      <c r="BH30" s="121">
        <v>59</v>
      </c>
      <c r="BI30" s="121">
        <v>60</v>
      </c>
      <c r="BJ30" s="121">
        <v>61</v>
      </c>
      <c r="BK30" s="121">
        <v>62</v>
      </c>
      <c r="BL30" s="121">
        <v>63</v>
      </c>
      <c r="BM30" s="121">
        <v>64</v>
      </c>
    </row>
    <row r="31" spans="1:96" x14ac:dyDescent="0.3">
      <c r="A31" s="57" t="s">
        <v>75</v>
      </c>
      <c r="B31" s="86">
        <f>AMPTS_data!P9</f>
        <v>30.4</v>
      </c>
      <c r="C31" s="86"/>
      <c r="D31" s="86">
        <f>AMPTS_data!P11</f>
        <v>50.1</v>
      </c>
      <c r="E31" s="86"/>
      <c r="F31" s="86"/>
      <c r="G31" s="86">
        <f>AMPTS_data!AE14</f>
        <v>62.5</v>
      </c>
      <c r="H31" s="86"/>
      <c r="I31" s="86">
        <f>AMPTS_data!P16</f>
        <v>60.7</v>
      </c>
      <c r="J31" s="86"/>
      <c r="K31" s="86">
        <f>AMPTS_data!P18</f>
        <v>64.599999999999994</v>
      </c>
      <c r="L31" s="86"/>
      <c r="M31" s="86"/>
      <c r="N31" s="86">
        <f>AMPTS_data!P21</f>
        <v>53</v>
      </c>
      <c r="O31" s="86"/>
      <c r="P31" s="86">
        <f>AMPTS_data!AE23</f>
        <v>46.1</v>
      </c>
      <c r="Q31" s="86"/>
      <c r="R31" s="86">
        <f>AMPTS_data!AE25</f>
        <v>45.4</v>
      </c>
      <c r="S31" s="86"/>
      <c r="T31" s="86"/>
      <c r="U31" s="86">
        <f>AMPTS_data!AE28</f>
        <v>35.700000000000003</v>
      </c>
      <c r="V31" s="86"/>
      <c r="W31" s="86"/>
      <c r="X31" s="86"/>
      <c r="Y31" s="86"/>
      <c r="Z31" s="86"/>
      <c r="AA31" s="86"/>
      <c r="AB31" s="86">
        <f>AMPTS_data!AE35</f>
        <v>25.2</v>
      </c>
      <c r="AC31" s="86"/>
      <c r="AD31" s="86">
        <f>AMPTS_data!AE37</f>
        <v>20.2</v>
      </c>
      <c r="AE31" s="86"/>
      <c r="AF31" s="86"/>
      <c r="AG31" s="86"/>
      <c r="AH31" s="86"/>
      <c r="AI31" s="86">
        <f>AMPTS_data!AE42</f>
        <v>18.5</v>
      </c>
      <c r="AJ31" s="86"/>
      <c r="AK31" s="86"/>
      <c r="AL31" s="86"/>
      <c r="AM31" s="86"/>
      <c r="AN31" s="86"/>
      <c r="AO31" s="86"/>
      <c r="AP31" s="86">
        <f>AMPTS_data!AE49</f>
        <v>15.4</v>
      </c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>
        <f>AMPTS_data!AE68</f>
        <v>15.4</v>
      </c>
      <c r="BJ31" s="86"/>
      <c r="BK31" s="86"/>
      <c r="BL31" s="86"/>
      <c r="BM31" s="86"/>
    </row>
    <row r="32" spans="1:96" x14ac:dyDescent="0.3">
      <c r="A32" s="84" t="s">
        <v>76</v>
      </c>
      <c r="B32" s="86">
        <f>AMPTS_data!AF9</f>
        <v>31.75</v>
      </c>
      <c r="C32" s="86"/>
      <c r="D32" s="86">
        <f>AMPTS_data!AF11</f>
        <v>51.85</v>
      </c>
      <c r="E32" s="86"/>
      <c r="F32" s="86"/>
      <c r="G32" s="86">
        <f>AMPTS_data!AF14</f>
        <v>52.05</v>
      </c>
      <c r="H32" s="86"/>
      <c r="I32" s="86">
        <f>AMPTS_data!AF16</f>
        <v>46.45</v>
      </c>
      <c r="J32" s="86"/>
      <c r="K32" s="86">
        <f>AMPTS_data!AF18</f>
        <v>42.75</v>
      </c>
      <c r="L32" s="86"/>
      <c r="M32" s="86"/>
      <c r="N32" s="86">
        <f>AMPTS_data!AF21</f>
        <v>47.7</v>
      </c>
      <c r="O32" s="86"/>
      <c r="P32" s="86">
        <f>AMPTS_data!AF23</f>
        <v>47.85</v>
      </c>
      <c r="Q32" s="86"/>
      <c r="R32" s="86">
        <f>AMPTS_data!AF25</f>
        <v>47.5</v>
      </c>
      <c r="S32" s="86"/>
      <c r="T32" s="86"/>
      <c r="U32" s="86">
        <f>AMPTS_data!AF28</f>
        <v>43.05</v>
      </c>
      <c r="V32" s="86"/>
      <c r="W32" s="86"/>
      <c r="X32" s="86"/>
      <c r="Y32" s="86"/>
      <c r="Z32" s="86"/>
      <c r="AA32" s="86"/>
      <c r="AB32" s="86">
        <f>AMPTS_data!AF35</f>
        <v>44.45</v>
      </c>
      <c r="AC32" s="86"/>
      <c r="AD32" s="86">
        <f>AMPTS_data!AF37</f>
        <v>40.349999999999994</v>
      </c>
      <c r="AE32" s="86"/>
      <c r="AF32" s="86"/>
      <c r="AG32" s="86"/>
      <c r="AH32" s="86"/>
      <c r="AI32" s="86">
        <f>AMPTS_data!AF42</f>
        <v>37.1</v>
      </c>
      <c r="AJ32" s="86"/>
      <c r="AK32" s="86"/>
      <c r="AL32" s="86"/>
      <c r="AM32" s="86"/>
      <c r="AN32" s="86"/>
      <c r="AO32" s="86"/>
      <c r="AP32" s="86">
        <f>AMPTS_data!AF49</f>
        <v>31.05</v>
      </c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>
        <f>AMPTS_data!AF68</f>
        <v>31.05</v>
      </c>
      <c r="BJ32" s="86"/>
      <c r="BK32" s="86"/>
      <c r="BL32" s="86"/>
      <c r="BM32" s="86"/>
    </row>
    <row r="33" spans="1:65" x14ac:dyDescent="0.3">
      <c r="A33" s="26" t="s">
        <v>64</v>
      </c>
      <c r="B33" s="86">
        <f>AMPTS_data!AG9</f>
        <v>29.75</v>
      </c>
      <c r="C33" s="86"/>
      <c r="D33" s="86">
        <f>AMPTS_data!AG11</f>
        <v>12.75</v>
      </c>
      <c r="E33" s="86"/>
      <c r="F33" s="86"/>
      <c r="G33" s="86">
        <f>AMPTS_data!AG14</f>
        <v>20.2</v>
      </c>
      <c r="H33" s="86"/>
      <c r="I33" s="86">
        <f>AMPTS_data!AG16</f>
        <v>36.099999999999994</v>
      </c>
      <c r="J33" s="86"/>
      <c r="K33" s="86">
        <f>AMPTS_data!AG18</f>
        <v>45.25</v>
      </c>
      <c r="L33" s="86"/>
      <c r="M33" s="86"/>
      <c r="N33" s="86">
        <f>AMPTS_data!AG21</f>
        <v>44.95</v>
      </c>
      <c r="O33" s="86"/>
      <c r="P33" s="86">
        <f>AMPTS_data!AG23</f>
        <v>46.05</v>
      </c>
      <c r="Q33" s="86"/>
      <c r="R33" s="86">
        <f>AMPTS_data!AG25</f>
        <v>45.5</v>
      </c>
      <c r="S33" s="86"/>
      <c r="T33" s="86"/>
      <c r="U33" s="86">
        <f>AMPTS_data!AG28</f>
        <v>45.75</v>
      </c>
      <c r="V33" s="86"/>
      <c r="W33" s="86">
        <f>AMPTS_data!AG30</f>
        <v>44.6</v>
      </c>
      <c r="X33" s="86"/>
      <c r="Y33" s="86"/>
      <c r="Z33" s="86"/>
      <c r="AA33" s="86"/>
      <c r="AB33" s="86">
        <f>AMPTS_data!AG35</f>
        <v>41.7</v>
      </c>
      <c r="AC33" s="86"/>
      <c r="AD33" s="86">
        <f>AMPTS_data!AG37</f>
        <v>41.45</v>
      </c>
      <c r="AE33" s="86"/>
      <c r="AF33" s="86"/>
      <c r="AG33" s="86"/>
      <c r="AH33" s="86"/>
      <c r="AI33" s="86">
        <f>AMPTS_data!AG42</f>
        <v>42.349999999999994</v>
      </c>
      <c r="AJ33" s="86"/>
      <c r="AK33" s="86"/>
      <c r="AL33" s="86"/>
      <c r="AM33" s="86"/>
      <c r="AN33" s="86"/>
      <c r="AO33" s="86"/>
      <c r="AP33" s="86">
        <f>AMPTS_data!AG49</f>
        <v>41.5</v>
      </c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>
        <f>AMPTS_data!AG68</f>
        <v>41.05</v>
      </c>
      <c r="BJ33" s="86"/>
      <c r="BK33" s="86"/>
      <c r="BL33" s="86"/>
      <c r="BM33" s="86"/>
    </row>
    <row r="34" spans="1:65" x14ac:dyDescent="0.3">
      <c r="A34" s="26" t="s">
        <v>66</v>
      </c>
      <c r="B34" s="86">
        <f>AMPTS_data!AH9</f>
        <v>32.033333333333331</v>
      </c>
      <c r="C34" s="86"/>
      <c r="D34" s="86">
        <f>AMPTS_data!AH11</f>
        <v>23.833333333333332</v>
      </c>
      <c r="E34" s="86"/>
      <c r="F34" s="86"/>
      <c r="G34" s="86">
        <f>AMPTS_data!AH14</f>
        <v>67.333333333333329</v>
      </c>
      <c r="H34" s="86"/>
      <c r="I34" s="86">
        <f>AMPTS_data!AH16</f>
        <v>59.4</v>
      </c>
      <c r="J34" s="86"/>
      <c r="K34" s="86">
        <f>AMPTS_data!AH18</f>
        <v>62.833333333333336</v>
      </c>
      <c r="L34" s="86"/>
      <c r="M34" s="86"/>
      <c r="N34" s="86">
        <f>AMPTS_data!AH21</f>
        <v>41.633333333333333</v>
      </c>
      <c r="O34" s="86"/>
      <c r="P34" s="86">
        <f>AMPTS_data!AH23</f>
        <v>54.766666666666673</v>
      </c>
      <c r="Q34" s="86"/>
      <c r="R34" s="86">
        <f>AMPTS_data!AH25</f>
        <v>63.4</v>
      </c>
      <c r="S34" s="86"/>
      <c r="T34" s="86"/>
      <c r="U34" s="86">
        <f>AMPTS_data!AH28</f>
        <v>60.20000000000001</v>
      </c>
      <c r="V34" s="86"/>
      <c r="W34" s="86">
        <f>AMPTS_data!AH30</f>
        <v>61.066666666666663</v>
      </c>
      <c r="X34" s="86"/>
      <c r="Y34" s="86"/>
      <c r="Z34" s="86"/>
      <c r="AA34" s="86"/>
      <c r="AB34" s="86">
        <f>AMPTS_data!AH35</f>
        <v>59.933333333333337</v>
      </c>
      <c r="AC34" s="86"/>
      <c r="AD34" s="86">
        <f>AMPTS_data!AH37</f>
        <v>59.433333333333337</v>
      </c>
      <c r="AE34" s="86"/>
      <c r="AF34" s="86"/>
      <c r="AG34" s="86"/>
      <c r="AH34" s="86"/>
      <c r="AI34" s="86">
        <f>AMPTS_data!AH42</f>
        <v>53.633333333333333</v>
      </c>
      <c r="AJ34" s="86"/>
      <c r="AK34" s="86"/>
      <c r="AL34" s="86"/>
      <c r="AM34" s="86"/>
      <c r="AN34" s="86"/>
      <c r="AO34" s="86"/>
      <c r="AP34" s="86">
        <f>AMPTS_data!AH49</f>
        <v>53.699999999999996</v>
      </c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>
        <f>AMPTS_data!AH68</f>
        <v>52.666666666666664</v>
      </c>
      <c r="BJ34" s="86"/>
      <c r="BK34" s="86"/>
      <c r="BL34" s="86"/>
      <c r="BM34" s="86"/>
    </row>
    <row r="35" spans="1:65" x14ac:dyDescent="0.3">
      <c r="A35" s="26" t="s">
        <v>67</v>
      </c>
      <c r="B35" s="86">
        <f>AMPTS_data!AI9</f>
        <v>31.566666666666663</v>
      </c>
      <c r="C35" s="86"/>
      <c r="D35" s="86">
        <f>AMPTS_data!AI11</f>
        <v>29.8</v>
      </c>
      <c r="E35" s="86"/>
      <c r="F35" s="86"/>
      <c r="G35" s="86">
        <f>AMPTS_data!AI14</f>
        <v>70.3</v>
      </c>
      <c r="H35" s="86"/>
      <c r="I35" s="86">
        <f>AMPTS_data!AI16</f>
        <v>57.033333333333331</v>
      </c>
      <c r="J35" s="86"/>
      <c r="K35" s="86">
        <f>AMPTS_data!AI18</f>
        <v>65.533333333333331</v>
      </c>
      <c r="L35" s="86"/>
      <c r="M35" s="86"/>
      <c r="N35" s="86">
        <f>AMPTS_data!AI21</f>
        <v>46.433333333333337</v>
      </c>
      <c r="O35" s="86"/>
      <c r="P35" s="86">
        <f>AMPTS_data!AI23</f>
        <v>52.566666666666663</v>
      </c>
      <c r="Q35" s="86"/>
      <c r="R35" s="86">
        <f>AMPTS_data!AI25</f>
        <v>56.466666666666669</v>
      </c>
      <c r="S35" s="86"/>
      <c r="T35" s="86"/>
      <c r="U35" s="86">
        <f>AMPTS_data!AI28</f>
        <v>58.1</v>
      </c>
      <c r="V35" s="86"/>
      <c r="W35" s="86">
        <f>AMPTS_data!AI30</f>
        <v>63.866666666666674</v>
      </c>
      <c r="X35" s="86"/>
      <c r="Y35" s="86"/>
      <c r="Z35" s="86"/>
      <c r="AA35" s="86"/>
      <c r="AB35" s="86">
        <f>AMPTS_data!AI35</f>
        <v>70.13333333333334</v>
      </c>
      <c r="AC35" s="86"/>
      <c r="AD35" s="86">
        <f>AMPTS_data!AI37</f>
        <v>71.86666666666666</v>
      </c>
      <c r="AE35" s="86"/>
      <c r="AF35" s="86"/>
      <c r="AG35" s="86"/>
      <c r="AH35" s="86"/>
      <c r="AI35" s="86">
        <f>AMPTS_data!AI42</f>
        <v>66.433333333333337</v>
      </c>
      <c r="AJ35" s="86"/>
      <c r="AK35" s="86"/>
      <c r="AL35" s="86"/>
      <c r="AM35" s="86"/>
      <c r="AN35" s="86"/>
      <c r="AO35" s="86"/>
      <c r="AP35" s="86">
        <f>AMPTS_data!AI49</f>
        <v>61.933333333333337</v>
      </c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>
        <f>AMPTS_data!AI68</f>
        <v>62</v>
      </c>
      <c r="BJ35" s="86"/>
      <c r="BK35" s="86"/>
      <c r="BL35" s="86"/>
      <c r="BM35" s="86"/>
    </row>
    <row r="36" spans="1:65" x14ac:dyDescent="0.3">
      <c r="A36" s="26" t="s">
        <v>68</v>
      </c>
      <c r="B36" s="86">
        <f>AMPTS_data!AJ9</f>
        <v>30.7</v>
      </c>
      <c r="C36" s="86"/>
      <c r="D36" s="86">
        <f>AMPTS_data!AJ11</f>
        <v>27.633333333333336</v>
      </c>
      <c r="E36" s="86"/>
      <c r="F36" s="86"/>
      <c r="G36" s="86">
        <f>AMPTS_data!AJ14</f>
        <v>72.899999999999991</v>
      </c>
      <c r="H36" s="86"/>
      <c r="I36" s="86">
        <f>AMPTS_data!AJ16</f>
        <v>70.666666666666657</v>
      </c>
      <c r="J36" s="86"/>
      <c r="K36" s="86">
        <f>AMPTS_data!AJ18</f>
        <v>69.766666666666666</v>
      </c>
      <c r="L36" s="86"/>
      <c r="M36" s="86"/>
      <c r="N36" s="86">
        <f>AMPTS_data!AJ21</f>
        <v>46.199999999999996</v>
      </c>
      <c r="O36" s="86"/>
      <c r="P36" s="86">
        <f>AMPTS_data!AJ23</f>
        <v>51.9</v>
      </c>
      <c r="Q36" s="86"/>
      <c r="R36" s="86">
        <f>AMPTS_data!AJ25</f>
        <v>57.5</v>
      </c>
      <c r="S36" s="86"/>
      <c r="T36" s="86"/>
      <c r="U36" s="86">
        <f>AMPTS_data!AJ28</f>
        <v>52.70000000000001</v>
      </c>
      <c r="V36" s="86"/>
      <c r="W36" s="86">
        <f>AMPTS_data!AJ30</f>
        <v>62.233333333333341</v>
      </c>
      <c r="X36" s="86"/>
      <c r="Y36" s="86"/>
      <c r="Z36" s="86"/>
      <c r="AA36" s="86"/>
      <c r="AB36" s="86">
        <f>AMPTS_data!AJ35</f>
        <v>61.833333333333336</v>
      </c>
      <c r="AC36" s="86"/>
      <c r="AD36" s="86">
        <f>AMPTS_data!AJ37</f>
        <v>61.666666666666664</v>
      </c>
      <c r="AE36" s="86"/>
      <c r="AF36" s="86"/>
      <c r="AG36" s="86"/>
      <c r="AH36" s="86"/>
      <c r="AI36" s="86">
        <f>AMPTS_data!AJ42</f>
        <v>63.033333333333331</v>
      </c>
      <c r="AJ36" s="86"/>
      <c r="AK36" s="86"/>
      <c r="AL36" s="86"/>
      <c r="AM36" s="86"/>
      <c r="AN36" s="86"/>
      <c r="AO36" s="86"/>
      <c r="AP36" s="86">
        <f>AMPTS_data!AJ49</f>
        <v>62.633333333333326</v>
      </c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>
        <f>AMPTS_data!AJ68</f>
        <v>62.433333333333337</v>
      </c>
      <c r="BJ36" s="86"/>
      <c r="BK36" s="86"/>
      <c r="BL36" s="86"/>
      <c r="BM36" s="86"/>
    </row>
    <row r="37" spans="1:65" x14ac:dyDescent="0.3">
      <c r="A37" s="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</row>
    <row r="38" spans="1:65" ht="19.2" customHeight="1" x14ac:dyDescent="0.3">
      <c r="A38" s="28" t="s">
        <v>70</v>
      </c>
      <c r="B38" s="121">
        <v>1</v>
      </c>
      <c r="C38" s="121">
        <v>2</v>
      </c>
      <c r="D38" s="121">
        <v>3</v>
      </c>
      <c r="E38" s="121">
        <v>4</v>
      </c>
      <c r="F38" s="121">
        <v>5</v>
      </c>
      <c r="G38" s="121">
        <v>6</v>
      </c>
      <c r="H38" s="121">
        <v>7</v>
      </c>
      <c r="I38" s="121">
        <v>8</v>
      </c>
      <c r="J38" s="121">
        <v>9</v>
      </c>
      <c r="K38" s="121">
        <v>10</v>
      </c>
      <c r="L38" s="121">
        <v>11</v>
      </c>
      <c r="M38" s="121">
        <v>12</v>
      </c>
      <c r="N38" s="121">
        <v>13</v>
      </c>
      <c r="O38" s="121">
        <v>14</v>
      </c>
      <c r="P38" s="121">
        <v>15</v>
      </c>
      <c r="Q38" s="121">
        <v>16</v>
      </c>
      <c r="R38" s="121">
        <v>17</v>
      </c>
      <c r="S38" s="121">
        <v>18</v>
      </c>
      <c r="T38" s="121">
        <v>19</v>
      </c>
      <c r="U38" s="121">
        <v>20</v>
      </c>
      <c r="V38" s="121">
        <v>21</v>
      </c>
      <c r="W38" s="121">
        <v>22</v>
      </c>
      <c r="X38" s="121">
        <v>23</v>
      </c>
      <c r="Y38" s="121">
        <v>24</v>
      </c>
      <c r="Z38" s="121">
        <v>25</v>
      </c>
      <c r="AA38" s="121">
        <v>26</v>
      </c>
      <c r="AB38" s="121">
        <v>27</v>
      </c>
      <c r="AC38" s="121">
        <v>28</v>
      </c>
      <c r="AD38" s="121">
        <v>29</v>
      </c>
      <c r="AE38" s="121">
        <v>30</v>
      </c>
      <c r="AF38" s="121">
        <v>31</v>
      </c>
      <c r="AG38" s="121">
        <v>32</v>
      </c>
      <c r="AH38" s="121">
        <v>33</v>
      </c>
      <c r="AI38" s="121">
        <v>34</v>
      </c>
      <c r="AJ38" s="121">
        <v>35</v>
      </c>
      <c r="AK38" s="121">
        <v>36</v>
      </c>
      <c r="AL38" s="121">
        <v>37</v>
      </c>
      <c r="AM38" s="121">
        <v>38</v>
      </c>
      <c r="AN38" s="121">
        <v>39</v>
      </c>
      <c r="AO38" s="121">
        <v>40</v>
      </c>
      <c r="AP38" s="121">
        <v>41</v>
      </c>
      <c r="AQ38" s="121">
        <v>42</v>
      </c>
      <c r="AR38" s="121">
        <v>43</v>
      </c>
      <c r="AS38" s="121">
        <v>44</v>
      </c>
      <c r="AT38" s="121">
        <v>45</v>
      </c>
      <c r="AU38" s="121">
        <v>46</v>
      </c>
      <c r="AV38" s="121">
        <v>47</v>
      </c>
      <c r="AW38" s="121">
        <v>48</v>
      </c>
      <c r="AX38" s="121">
        <v>49</v>
      </c>
      <c r="AY38" s="121">
        <v>50</v>
      </c>
      <c r="AZ38" s="121">
        <v>51</v>
      </c>
      <c r="BA38" s="121">
        <v>52</v>
      </c>
      <c r="BB38" s="121">
        <v>53</v>
      </c>
      <c r="BC38" s="121">
        <v>54</v>
      </c>
      <c r="BD38" s="121">
        <v>55</v>
      </c>
      <c r="BE38" s="121">
        <v>56</v>
      </c>
      <c r="BF38" s="121">
        <v>57</v>
      </c>
      <c r="BG38" s="121">
        <v>58</v>
      </c>
      <c r="BH38" s="121">
        <v>59</v>
      </c>
      <c r="BI38" s="121">
        <v>60</v>
      </c>
      <c r="BJ38" s="121">
        <v>61</v>
      </c>
      <c r="BK38" s="121">
        <v>62</v>
      </c>
      <c r="BL38" s="121">
        <v>63</v>
      </c>
      <c r="BM38" s="121">
        <v>64</v>
      </c>
    </row>
    <row r="39" spans="1:65" x14ac:dyDescent="0.3">
      <c r="A39" s="57" t="s">
        <v>75</v>
      </c>
      <c r="B39" s="126">
        <f t="shared" ref="B39:B44" si="20">B11*(B31/100)</f>
        <v>2.1682020536031938</v>
      </c>
      <c r="C39" s="126"/>
      <c r="D39" s="126">
        <f t="shared" ref="D39:D44" si="21">D11*(D31/100)</f>
        <v>6.4771976597344576</v>
      </c>
      <c r="E39" s="126"/>
      <c r="F39" s="126"/>
      <c r="G39" s="126">
        <f t="shared" ref="G39:G44" si="22">G11*(G31/100)</f>
        <v>11.348383568840589</v>
      </c>
      <c r="H39" s="126"/>
      <c r="I39" s="126">
        <f t="shared" ref="I39:I44" si="23">I11*(I31/100)</f>
        <v>11.701677423893834</v>
      </c>
      <c r="J39" s="126"/>
      <c r="K39" s="126">
        <f t="shared" ref="K39:K44" si="24">K11*(K31/100)</f>
        <v>12.759748993699558</v>
      </c>
      <c r="L39" s="126"/>
      <c r="M39" s="126"/>
      <c r="N39" s="126">
        <f t="shared" ref="N39:N44" si="25">N11*(N31/100)</f>
        <v>10.830164660934356</v>
      </c>
      <c r="O39" s="126"/>
      <c r="P39" s="126">
        <f t="shared" ref="P39:P44" si="26">P11*(P31/100)</f>
        <v>9.6950246381579621</v>
      </c>
      <c r="Q39" s="126"/>
      <c r="R39" s="126">
        <f t="shared" ref="R39:R44" si="27">R11*(R31/100)</f>
        <v>9.7858548018361606</v>
      </c>
      <c r="S39" s="126"/>
      <c r="T39" s="126"/>
      <c r="U39" s="126">
        <f t="shared" ref="U39:U44" si="28">U11*(U31/100)</f>
        <v>7.9488962630606848</v>
      </c>
      <c r="V39" s="126"/>
      <c r="W39" s="126">
        <f t="shared" ref="W39:W44" si="29">W11*(W31/100)</f>
        <v>0</v>
      </c>
      <c r="X39" s="126"/>
      <c r="Y39" s="126"/>
      <c r="Z39" s="126"/>
      <c r="AA39" s="126"/>
      <c r="AB39" s="126">
        <f t="shared" ref="AB39:AB44" si="30">AB11*(AB31/100)</f>
        <v>5.9132548215755412</v>
      </c>
      <c r="AC39" s="126"/>
      <c r="AD39" s="126">
        <f t="shared" ref="AD39:AD44" si="31">AD11*(AD31/100)</f>
        <v>4.8546086500701282</v>
      </c>
      <c r="AE39" s="126"/>
      <c r="AF39" s="126"/>
      <c r="AG39" s="130">
        <f t="shared" ref="AG39:AG44" si="32">AG11*(AD31/100)</f>
        <v>4.9503660233231557</v>
      </c>
      <c r="AH39" s="126"/>
      <c r="AI39" s="126">
        <f t="shared" ref="AI39:AI44" si="33">AI11*(AI31/100)</f>
        <v>4.5656414552969675</v>
      </c>
      <c r="AJ39" s="126"/>
      <c r="AK39" s="126"/>
      <c r="AL39" s="126"/>
      <c r="AM39" s="126"/>
      <c r="AN39" s="126"/>
      <c r="AO39" s="126"/>
      <c r="AP39" s="126">
        <f t="shared" ref="AP39:AP44" si="34">AP11*(AP31/100)</f>
        <v>3.939957664506561</v>
      </c>
      <c r="AQ39" s="126"/>
      <c r="AR39" s="126"/>
      <c r="AS39" s="126"/>
      <c r="AT39" s="126"/>
      <c r="AU39" s="126"/>
      <c r="AV39" s="126"/>
      <c r="AW39" s="130">
        <f t="shared" ref="AW39:AW44" si="35">AW11*(AP31/100)</f>
        <v>3.9775653457511502</v>
      </c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>
        <f t="shared" ref="BI39:BI44" si="36">BI11*(BI31/100)</f>
        <v>4.0782211984940178</v>
      </c>
      <c r="BJ39" s="126"/>
      <c r="BK39" s="126"/>
      <c r="BL39" s="126"/>
      <c r="BM39" s="126"/>
    </row>
    <row r="40" spans="1:65" x14ac:dyDescent="0.3">
      <c r="A40" s="84" t="s">
        <v>76</v>
      </c>
      <c r="B40" s="126">
        <f t="shared" si="20"/>
        <v>3.1721066394314428</v>
      </c>
      <c r="C40" s="126"/>
      <c r="D40" s="126">
        <f t="shared" si="21"/>
        <v>8.8485501442623899</v>
      </c>
      <c r="E40" s="126"/>
      <c r="F40" s="126"/>
      <c r="G40" s="126">
        <f t="shared" si="22"/>
        <v>12.051062191758891</v>
      </c>
      <c r="H40" s="126"/>
      <c r="I40" s="126">
        <f t="shared" si="23"/>
        <v>11.511838000468437</v>
      </c>
      <c r="J40" s="126"/>
      <c r="K40" s="126">
        <f t="shared" si="24"/>
        <v>10.805187443301035</v>
      </c>
      <c r="L40" s="126"/>
      <c r="M40" s="126"/>
      <c r="N40" s="126">
        <f t="shared" si="25"/>
        <v>12.649023246169659</v>
      </c>
      <c r="O40" s="126"/>
      <c r="P40" s="126">
        <f t="shared" si="26"/>
        <v>12.970620634963858</v>
      </c>
      <c r="Q40" s="126"/>
      <c r="R40" s="126">
        <f t="shared" si="27"/>
        <v>13.124800636032676</v>
      </c>
      <c r="S40" s="126"/>
      <c r="T40" s="126"/>
      <c r="U40" s="126">
        <f t="shared" si="28"/>
        <v>12.201329514378896</v>
      </c>
      <c r="V40" s="126"/>
      <c r="W40" s="126">
        <f t="shared" si="29"/>
        <v>0</v>
      </c>
      <c r="X40" s="126"/>
      <c r="Y40" s="126"/>
      <c r="Z40" s="126"/>
      <c r="AA40" s="126"/>
      <c r="AB40" s="126">
        <f t="shared" si="30"/>
        <v>13.126501097937691</v>
      </c>
      <c r="AC40" s="126"/>
      <c r="AD40" s="126">
        <f t="shared" si="31"/>
        <v>12.144686356201827</v>
      </c>
      <c r="AE40" s="126"/>
      <c r="AF40" s="126"/>
      <c r="AG40" s="130">
        <f t="shared" si="32"/>
        <v>12.333065932183958</v>
      </c>
      <c r="AH40" s="126"/>
      <c r="AI40" s="126">
        <f t="shared" si="33"/>
        <v>11.406314193951022</v>
      </c>
      <c r="AJ40" s="126"/>
      <c r="AK40" s="126"/>
      <c r="AL40" s="126"/>
      <c r="AM40" s="126"/>
      <c r="AN40" s="126"/>
      <c r="AO40" s="126"/>
      <c r="AP40" s="126">
        <f t="shared" si="34"/>
        <v>9.8250264770820888</v>
      </c>
      <c r="AQ40" s="126"/>
      <c r="AR40" s="126"/>
      <c r="AS40" s="126"/>
      <c r="AT40" s="126"/>
      <c r="AU40" s="126"/>
      <c r="AV40" s="126"/>
      <c r="AW40" s="130">
        <f t="shared" si="35"/>
        <v>9.899737267453725</v>
      </c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>
        <f t="shared" si="36"/>
        <v>10.101567910099494</v>
      </c>
      <c r="BJ40" s="126"/>
      <c r="BK40" s="126"/>
      <c r="BL40" s="126"/>
      <c r="BM40" s="126"/>
    </row>
    <row r="41" spans="1:65" x14ac:dyDescent="0.3">
      <c r="A41" s="26" t="s">
        <v>64</v>
      </c>
      <c r="B41" s="126">
        <f t="shared" si="20"/>
        <v>5.9766297977905198</v>
      </c>
      <c r="C41" s="126"/>
      <c r="D41" s="126">
        <f t="shared" si="21"/>
        <v>2.6000544401878889</v>
      </c>
      <c r="E41" s="126"/>
      <c r="F41" s="126"/>
      <c r="G41" s="126">
        <f t="shared" si="22"/>
        <v>4.6704889612581484</v>
      </c>
      <c r="H41" s="126"/>
      <c r="I41" s="126">
        <f t="shared" si="23"/>
        <v>9.6886377881126204</v>
      </c>
      <c r="J41" s="126"/>
      <c r="K41" s="126">
        <f t="shared" si="24"/>
        <v>20.915988480829434</v>
      </c>
      <c r="L41" s="126"/>
      <c r="M41" s="126"/>
      <c r="N41" s="126">
        <f t="shared" si="25"/>
        <v>23.299539933988228</v>
      </c>
      <c r="O41" s="126"/>
      <c r="P41" s="126">
        <f t="shared" si="26"/>
        <v>25.700977304880812</v>
      </c>
      <c r="Q41" s="126"/>
      <c r="R41" s="126">
        <f t="shared" si="27"/>
        <v>27.490333113118027</v>
      </c>
      <c r="S41" s="126"/>
      <c r="T41" s="126"/>
      <c r="U41" s="126">
        <f t="shared" si="28"/>
        <v>28.857576743150368</v>
      </c>
      <c r="V41" s="126"/>
      <c r="W41" s="126">
        <f t="shared" si="29"/>
        <v>28.429525161642676</v>
      </c>
      <c r="X41" s="126"/>
      <c r="Y41" s="126"/>
      <c r="Z41" s="126"/>
      <c r="AA41" s="126"/>
      <c r="AB41" s="126">
        <f t="shared" si="30"/>
        <v>28.772408093915129</v>
      </c>
      <c r="AC41" s="126"/>
      <c r="AD41" s="126">
        <f t="shared" si="31"/>
        <v>37.551094687164138</v>
      </c>
      <c r="AE41" s="126"/>
      <c r="AF41" s="126"/>
      <c r="AG41" s="130">
        <f t="shared" si="32"/>
        <v>47.126895467962605</v>
      </c>
      <c r="AH41" s="126"/>
      <c r="AI41" s="126">
        <f t="shared" si="33"/>
        <v>47.868975656440405</v>
      </c>
      <c r="AJ41" s="126"/>
      <c r="AK41" s="126"/>
      <c r="AL41" s="126"/>
      <c r="AM41" s="126"/>
      <c r="AN41" s="126"/>
      <c r="AO41" s="126"/>
      <c r="AP41" s="126">
        <f t="shared" si="34"/>
        <v>47.8117733275162</v>
      </c>
      <c r="AQ41" s="126"/>
      <c r="AR41" s="126"/>
      <c r="AS41" s="126"/>
      <c r="AT41" s="126"/>
      <c r="AU41" s="126"/>
      <c r="AV41" s="126"/>
      <c r="AW41" s="130">
        <f t="shared" si="35"/>
        <v>49.202134966200724</v>
      </c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>
        <f t="shared" si="36"/>
        <v>51.359793746050634</v>
      </c>
      <c r="BJ41" s="126"/>
      <c r="BK41" s="126"/>
      <c r="BL41" s="126"/>
      <c r="BM41" s="126"/>
    </row>
    <row r="42" spans="1:65" x14ac:dyDescent="0.3">
      <c r="A42" s="26" t="s">
        <v>66</v>
      </c>
      <c r="B42" s="126">
        <f t="shared" si="20"/>
        <v>7.1531902235063072</v>
      </c>
      <c r="C42" s="126"/>
      <c r="D42" s="126">
        <f t="shared" si="21"/>
        <v>27.524525019939428</v>
      </c>
      <c r="E42" s="126"/>
      <c r="F42" s="126"/>
      <c r="G42" s="126">
        <f t="shared" si="22"/>
        <v>90.817063687687352</v>
      </c>
      <c r="H42" s="126"/>
      <c r="I42" s="126">
        <f t="shared" si="23"/>
        <v>77.121895164762734</v>
      </c>
      <c r="J42" s="126"/>
      <c r="K42" s="126">
        <f t="shared" si="24"/>
        <v>92.294983180331016</v>
      </c>
      <c r="L42" s="126"/>
      <c r="M42" s="126"/>
      <c r="N42" s="126">
        <f t="shared" si="25"/>
        <v>67.056828257670901</v>
      </c>
      <c r="O42" s="126"/>
      <c r="P42" s="126">
        <f t="shared" si="26"/>
        <v>84.606366401045094</v>
      </c>
      <c r="Q42" s="126"/>
      <c r="R42" s="126">
        <f t="shared" si="27"/>
        <v>105.30446541194365</v>
      </c>
      <c r="S42" s="126"/>
      <c r="T42" s="126"/>
      <c r="U42" s="126">
        <f t="shared" si="28"/>
        <v>96.466807428611673</v>
      </c>
      <c r="V42" s="126"/>
      <c r="W42" s="126">
        <f t="shared" si="29"/>
        <v>101.71449512532008</v>
      </c>
      <c r="X42" s="126"/>
      <c r="Y42" s="126"/>
      <c r="Z42" s="126"/>
      <c r="AA42" s="126"/>
      <c r="AB42" s="126">
        <f t="shared" si="30"/>
        <v>99.018492153541374</v>
      </c>
      <c r="AC42" s="126"/>
      <c r="AD42" s="126">
        <f t="shared" si="31"/>
        <v>98.352447515931786</v>
      </c>
      <c r="AE42" s="126"/>
      <c r="AF42" s="126"/>
      <c r="AG42" s="130">
        <f t="shared" si="32"/>
        <v>100.49349995016486</v>
      </c>
      <c r="AH42" s="126"/>
      <c r="AI42" s="126">
        <f t="shared" si="33"/>
        <v>88.053227829390934</v>
      </c>
      <c r="AJ42" s="126"/>
      <c r="AK42" s="126"/>
      <c r="AL42" s="126"/>
      <c r="AM42" s="126"/>
      <c r="AN42" s="126"/>
      <c r="AO42" s="126"/>
      <c r="AP42" s="126">
        <f t="shared" si="34"/>
        <v>93.925707739221437</v>
      </c>
      <c r="AQ42" s="126"/>
      <c r="AR42" s="126"/>
      <c r="AS42" s="126"/>
      <c r="AT42" s="126"/>
      <c r="AU42" s="126"/>
      <c r="AV42" s="126"/>
      <c r="AW42" s="130">
        <f t="shared" si="35"/>
        <v>95.132259557517528</v>
      </c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>
        <f t="shared" si="36"/>
        <v>94.849432631993281</v>
      </c>
      <c r="BJ42" s="126"/>
      <c r="BK42" s="126"/>
      <c r="BL42" s="126"/>
      <c r="BM42" s="126"/>
    </row>
    <row r="43" spans="1:65" x14ac:dyDescent="0.3">
      <c r="A43" s="26" t="s">
        <v>67</v>
      </c>
      <c r="B43" s="126">
        <f t="shared" si="20"/>
        <v>10.407960499959135</v>
      </c>
      <c r="C43" s="126"/>
      <c r="D43" s="126">
        <f t="shared" si="21"/>
        <v>35.22929260722713</v>
      </c>
      <c r="E43" s="126"/>
      <c r="F43" s="126"/>
      <c r="G43" s="126">
        <f t="shared" si="22"/>
        <v>88.165915192204395</v>
      </c>
      <c r="H43" s="126"/>
      <c r="I43" s="126">
        <f t="shared" si="23"/>
        <v>68.209063760350432</v>
      </c>
      <c r="J43" s="126"/>
      <c r="K43" s="126">
        <f t="shared" si="24"/>
        <v>87.685220165592</v>
      </c>
      <c r="L43" s="126"/>
      <c r="M43" s="126"/>
      <c r="N43" s="126">
        <f t="shared" si="25"/>
        <v>69.584185222311319</v>
      </c>
      <c r="O43" s="126"/>
      <c r="P43" s="126">
        <f t="shared" si="26"/>
        <v>78.941637107915795</v>
      </c>
      <c r="Q43" s="126"/>
      <c r="R43" s="126">
        <f t="shared" si="27"/>
        <v>101.08306512699266</v>
      </c>
      <c r="S43" s="126"/>
      <c r="T43" s="126"/>
      <c r="U43" s="126">
        <f t="shared" si="28"/>
        <v>108.90784495538408</v>
      </c>
      <c r="V43" s="126"/>
      <c r="W43" s="126">
        <f t="shared" si="29"/>
        <v>136.74366329658181</v>
      </c>
      <c r="X43" s="126"/>
      <c r="Y43" s="126"/>
      <c r="Z43" s="126"/>
      <c r="AA43" s="126"/>
      <c r="AB43" s="126">
        <f t="shared" si="30"/>
        <v>144.97133057178823</v>
      </c>
      <c r="AC43" s="126"/>
      <c r="AD43" s="126">
        <f t="shared" si="31"/>
        <v>154.074051738154</v>
      </c>
      <c r="AE43" s="126"/>
      <c r="AF43" s="126"/>
      <c r="AG43" s="130">
        <f t="shared" si="32"/>
        <v>160.37861222175817</v>
      </c>
      <c r="AH43" s="126"/>
      <c r="AI43" s="126">
        <f t="shared" si="33"/>
        <v>143.47520535424823</v>
      </c>
      <c r="AJ43" s="126"/>
      <c r="AK43" s="126"/>
      <c r="AL43" s="126"/>
      <c r="AM43" s="126"/>
      <c r="AN43" s="126"/>
      <c r="AO43" s="126"/>
      <c r="AP43" s="126">
        <f t="shared" si="34"/>
        <v>138.962276527847</v>
      </c>
      <c r="AQ43" s="126"/>
      <c r="AR43" s="126"/>
      <c r="AS43" s="126"/>
      <c r="AT43" s="126"/>
      <c r="AU43" s="126"/>
      <c r="AV43" s="126"/>
      <c r="AW43" s="130">
        <f t="shared" si="35"/>
        <v>152.32947080412256</v>
      </c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>
        <f t="shared" si="36"/>
        <v>174.98377353331475</v>
      </c>
      <c r="BJ43" s="126"/>
      <c r="BK43" s="126"/>
      <c r="BL43" s="126"/>
      <c r="BM43" s="126"/>
    </row>
    <row r="44" spans="1:65" x14ac:dyDescent="0.3">
      <c r="A44" s="26" t="s">
        <v>68</v>
      </c>
      <c r="B44" s="126">
        <f t="shared" si="20"/>
        <v>8.6635786746115357</v>
      </c>
      <c r="C44" s="126"/>
      <c r="D44" s="126">
        <f t="shared" si="21"/>
        <v>27.315788556547684</v>
      </c>
      <c r="E44" s="126"/>
      <c r="F44" s="126"/>
      <c r="G44" s="126">
        <f t="shared" si="22"/>
        <v>86.699862076103486</v>
      </c>
      <c r="H44" s="126"/>
      <c r="I44" s="126">
        <f t="shared" si="23"/>
        <v>78.68220819870433</v>
      </c>
      <c r="J44" s="126"/>
      <c r="K44" s="126">
        <f t="shared" si="24"/>
        <v>85.232046752455915</v>
      </c>
      <c r="L44" s="126"/>
      <c r="M44" s="126"/>
      <c r="N44" s="126">
        <f t="shared" si="25"/>
        <v>59.218335642904542</v>
      </c>
      <c r="O44" s="126"/>
      <c r="P44" s="126">
        <f t="shared" si="26"/>
        <v>67.872165471650163</v>
      </c>
      <c r="Q44" s="126"/>
      <c r="R44" s="126">
        <f t="shared" si="27"/>
        <v>78.63892371050153</v>
      </c>
      <c r="S44" s="126"/>
      <c r="T44" s="126"/>
      <c r="U44" s="126">
        <f t="shared" si="28"/>
        <v>81.89947337240956</v>
      </c>
      <c r="V44" s="126"/>
      <c r="W44" s="126">
        <f t="shared" si="29"/>
        <v>102.88134154490645</v>
      </c>
      <c r="X44" s="126"/>
      <c r="Y44" s="126"/>
      <c r="Z44" s="126"/>
      <c r="AA44" s="126"/>
      <c r="AB44" s="126">
        <f t="shared" si="30"/>
        <v>117.6105467450971</v>
      </c>
      <c r="AC44" s="126"/>
      <c r="AD44" s="126">
        <f t="shared" si="31"/>
        <v>120.43267228445481</v>
      </c>
      <c r="AE44" s="126"/>
      <c r="AF44" s="126"/>
      <c r="AG44" s="130">
        <f t="shared" si="32"/>
        <v>121.03911927957476</v>
      </c>
      <c r="AH44" s="126"/>
      <c r="AI44" s="126">
        <f t="shared" si="33"/>
        <v>122.94846670010962</v>
      </c>
      <c r="AJ44" s="126"/>
      <c r="AK44" s="126"/>
      <c r="AL44" s="126"/>
      <c r="AM44" s="126"/>
      <c r="AN44" s="126"/>
      <c r="AO44" s="126"/>
      <c r="AP44" s="126">
        <f t="shared" si="34"/>
        <v>125.85633134610217</v>
      </c>
      <c r="AQ44" s="126"/>
      <c r="AR44" s="126"/>
      <c r="AS44" s="126"/>
      <c r="AT44" s="126"/>
      <c r="AU44" s="126"/>
      <c r="AV44" s="126"/>
      <c r="AW44" s="130">
        <f t="shared" si="35"/>
        <v>138.0032936066215</v>
      </c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>
        <f t="shared" si="36"/>
        <v>199.46162495974951</v>
      </c>
      <c r="BJ44" s="126"/>
      <c r="BK44" s="126"/>
      <c r="BL44" s="126"/>
      <c r="BM44" s="126"/>
    </row>
    <row r="45" spans="1:65" x14ac:dyDescent="0.3">
      <c r="A45" s="27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7"/>
      <c r="R45" s="126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</row>
    <row r="46" spans="1:65" ht="27.6" x14ac:dyDescent="0.3">
      <c r="A46" s="102" t="s">
        <v>86</v>
      </c>
      <c r="B46" s="122">
        <v>1</v>
      </c>
      <c r="C46" s="123">
        <v>2</v>
      </c>
      <c r="D46" s="123">
        <v>3</v>
      </c>
      <c r="E46" s="123">
        <v>4</v>
      </c>
      <c r="F46" s="123">
        <v>5</v>
      </c>
      <c r="G46" s="123">
        <v>6</v>
      </c>
      <c r="H46" s="123">
        <v>7</v>
      </c>
      <c r="I46" s="123">
        <v>8</v>
      </c>
      <c r="J46" s="123">
        <v>9</v>
      </c>
      <c r="K46" s="123">
        <v>10</v>
      </c>
      <c r="L46" s="123">
        <v>11</v>
      </c>
      <c r="M46" s="123">
        <v>12</v>
      </c>
      <c r="N46" s="123">
        <v>13</v>
      </c>
      <c r="O46" s="124">
        <v>14</v>
      </c>
      <c r="P46" s="122">
        <v>15</v>
      </c>
      <c r="Q46" s="123">
        <v>16</v>
      </c>
      <c r="R46" s="123">
        <v>17</v>
      </c>
      <c r="S46" s="123">
        <v>18</v>
      </c>
      <c r="T46" s="123">
        <v>19</v>
      </c>
      <c r="U46" s="123">
        <v>20</v>
      </c>
      <c r="V46" s="123">
        <v>21</v>
      </c>
      <c r="W46" s="123">
        <v>22</v>
      </c>
      <c r="X46" s="123">
        <v>23</v>
      </c>
      <c r="Y46" s="123">
        <v>24</v>
      </c>
      <c r="Z46" s="123">
        <v>25</v>
      </c>
      <c r="AA46" s="123">
        <v>26</v>
      </c>
      <c r="AB46" s="123">
        <v>27</v>
      </c>
      <c r="AC46" s="124">
        <v>28</v>
      </c>
      <c r="AD46" s="122">
        <v>29</v>
      </c>
      <c r="AE46" s="123">
        <v>30</v>
      </c>
      <c r="AF46" s="123">
        <v>31</v>
      </c>
      <c r="AG46" s="123">
        <v>32</v>
      </c>
      <c r="AH46" s="123">
        <v>33</v>
      </c>
      <c r="AI46" s="123">
        <v>34</v>
      </c>
      <c r="AJ46" s="123">
        <v>35</v>
      </c>
      <c r="AK46" s="123">
        <v>36</v>
      </c>
      <c r="AL46" s="123">
        <v>37</v>
      </c>
      <c r="AM46" s="123">
        <v>38</v>
      </c>
      <c r="AN46" s="123">
        <v>39</v>
      </c>
      <c r="AO46" s="123">
        <v>40</v>
      </c>
      <c r="AP46" s="123">
        <v>41</v>
      </c>
      <c r="AQ46" s="124">
        <v>42</v>
      </c>
      <c r="AR46" s="122">
        <v>43</v>
      </c>
      <c r="AS46" s="123">
        <v>44</v>
      </c>
      <c r="AT46" s="123">
        <v>45</v>
      </c>
      <c r="AU46" s="123">
        <v>46</v>
      </c>
      <c r="AV46" s="123">
        <v>47</v>
      </c>
      <c r="AW46" s="123">
        <v>48</v>
      </c>
      <c r="AX46" s="123">
        <v>49</v>
      </c>
      <c r="AY46" s="123">
        <v>50</v>
      </c>
      <c r="AZ46" s="123">
        <v>51</v>
      </c>
      <c r="BA46" s="123">
        <v>52</v>
      </c>
      <c r="BB46" s="123">
        <v>53</v>
      </c>
      <c r="BC46" s="124">
        <v>54</v>
      </c>
      <c r="BD46" s="121">
        <v>55</v>
      </c>
      <c r="BE46" s="121">
        <v>56</v>
      </c>
      <c r="BF46" s="121">
        <v>57</v>
      </c>
      <c r="BG46" s="121">
        <v>58</v>
      </c>
      <c r="BH46" s="121">
        <v>59</v>
      </c>
      <c r="BI46" s="121">
        <v>60</v>
      </c>
      <c r="BJ46" s="121">
        <v>61</v>
      </c>
      <c r="BK46" s="121">
        <v>62</v>
      </c>
      <c r="BL46" s="121">
        <v>63</v>
      </c>
      <c r="BM46" s="121">
        <v>64</v>
      </c>
    </row>
    <row r="47" spans="1:65" x14ac:dyDescent="0.3">
      <c r="A47" s="84" t="s">
        <v>64</v>
      </c>
      <c r="B47" s="125">
        <f>B41-B39</f>
        <v>3.808427744187326</v>
      </c>
      <c r="C47" s="125"/>
      <c r="D47" s="125">
        <v>3.0862745700970731</v>
      </c>
      <c r="E47" s="125"/>
      <c r="F47" s="125"/>
      <c r="G47" s="125">
        <v>3.0862745700970731</v>
      </c>
      <c r="H47" s="125"/>
      <c r="I47" s="125">
        <v>3.0862745700970731</v>
      </c>
      <c r="J47" s="125"/>
      <c r="K47" s="125">
        <f>K41-K39</f>
        <v>8.1562394871298753</v>
      </c>
      <c r="L47" s="125"/>
      <c r="M47" s="125"/>
      <c r="N47" s="125">
        <f>N41-N39</f>
        <v>12.469375273053872</v>
      </c>
      <c r="O47" s="125"/>
      <c r="P47" s="125">
        <f>P41-P39</f>
        <v>16.005952666722848</v>
      </c>
      <c r="Q47" s="125"/>
      <c r="R47" s="125">
        <f>R41-R39</f>
        <v>17.704478311281868</v>
      </c>
      <c r="S47" s="125"/>
      <c r="T47" s="125"/>
      <c r="U47" s="125">
        <f>U41-U39</f>
        <v>20.908680480089682</v>
      </c>
      <c r="V47" s="125"/>
      <c r="W47" s="125">
        <f>W41-W39</f>
        <v>28.429525161642676</v>
      </c>
      <c r="X47" s="125"/>
      <c r="Y47" s="125"/>
      <c r="Z47" s="125"/>
      <c r="AA47" s="125"/>
      <c r="AB47" s="125">
        <f>AB41-AB39</f>
        <v>22.859153272339586</v>
      </c>
      <c r="AC47" s="125"/>
      <c r="AD47" s="125">
        <f>AD41-AD39</f>
        <v>32.696486037094012</v>
      </c>
      <c r="AE47" s="125"/>
      <c r="AF47" s="125"/>
      <c r="AG47" s="130">
        <f>AG41-AG39</f>
        <v>42.176529444639449</v>
      </c>
      <c r="AH47" s="125"/>
      <c r="AI47" s="125">
        <f>AI41-AI39</f>
        <v>43.303334201143436</v>
      </c>
      <c r="AJ47" s="125"/>
      <c r="AK47" s="125"/>
      <c r="AL47" s="125"/>
      <c r="AM47" s="125"/>
      <c r="AN47" s="125"/>
      <c r="AO47" s="125"/>
      <c r="AP47" s="125">
        <f>AP41-AP39</f>
        <v>43.871815663009642</v>
      </c>
      <c r="AQ47" s="125"/>
      <c r="AR47" s="125"/>
      <c r="AS47" s="125"/>
      <c r="AT47" s="125"/>
      <c r="AU47" s="125"/>
      <c r="AV47" s="125"/>
      <c r="AW47" s="130">
        <f>AW41-AW39</f>
        <v>45.224569620449572</v>
      </c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>
        <f>BI41-BI39</f>
        <v>47.281572547556614</v>
      </c>
      <c r="BJ47" s="125"/>
      <c r="BK47" s="125"/>
      <c r="BL47" s="125"/>
      <c r="BM47" s="125"/>
    </row>
    <row r="48" spans="1:65" x14ac:dyDescent="0.3">
      <c r="A48" s="26" t="s">
        <v>66</v>
      </c>
      <c r="B48" s="125">
        <f>B42-B40</f>
        <v>3.9810835840748644</v>
      </c>
      <c r="C48" s="125"/>
      <c r="D48" s="125">
        <f>D42-D40</f>
        <v>18.675974875677039</v>
      </c>
      <c r="E48" s="125"/>
      <c r="F48" s="125"/>
      <c r="G48" s="125">
        <f>G42-G40</f>
        <v>78.766001495928464</v>
      </c>
      <c r="H48" s="125"/>
      <c r="I48" s="125">
        <f>I42-I40</f>
        <v>65.61005716429429</v>
      </c>
      <c r="J48" s="125"/>
      <c r="K48" s="125">
        <f>K42-K40</f>
        <v>81.489795737029979</v>
      </c>
      <c r="L48" s="125"/>
      <c r="M48" s="125"/>
      <c r="N48" s="125">
        <f>N42-N40</f>
        <v>54.407805011501239</v>
      </c>
      <c r="O48" s="125"/>
      <c r="P48" s="125">
        <f>P42-P40</f>
        <v>71.635745766081243</v>
      </c>
      <c r="Q48" s="125"/>
      <c r="R48" s="125">
        <f>R42-R40</f>
        <v>92.179664775910979</v>
      </c>
      <c r="S48" s="125"/>
      <c r="T48" s="125"/>
      <c r="U48" s="125">
        <f>U42-U40</f>
        <v>84.265477914232775</v>
      </c>
      <c r="V48" s="125"/>
      <c r="W48" s="125">
        <f>W42-W40</f>
        <v>101.71449512532008</v>
      </c>
      <c r="X48" s="125"/>
      <c r="Y48" s="125"/>
      <c r="Z48" s="125"/>
      <c r="AA48" s="125"/>
      <c r="AB48" s="125">
        <f>AB42-AB40</f>
        <v>85.891991055603683</v>
      </c>
      <c r="AC48" s="125"/>
      <c r="AD48" s="125">
        <f>AD42-AD40</f>
        <v>86.207761159729955</v>
      </c>
      <c r="AE48" s="125"/>
      <c r="AF48" s="125"/>
      <c r="AG48" s="130">
        <f>AG42-AG40</f>
        <v>88.160434017980904</v>
      </c>
      <c r="AH48" s="125"/>
      <c r="AI48" s="125">
        <f>AI42-AI40</f>
        <v>76.646913635439915</v>
      </c>
      <c r="AJ48" s="125"/>
      <c r="AK48" s="125"/>
      <c r="AL48" s="125"/>
      <c r="AM48" s="125"/>
      <c r="AN48" s="125"/>
      <c r="AO48" s="125"/>
      <c r="AP48" s="125">
        <f>AP42-AP40</f>
        <v>84.100681262139346</v>
      </c>
      <c r="AQ48" s="125"/>
      <c r="AR48" s="125"/>
      <c r="AS48" s="125"/>
      <c r="AT48" s="125"/>
      <c r="AU48" s="125"/>
      <c r="AV48" s="125"/>
      <c r="AW48" s="130">
        <f>AW42-AW40</f>
        <v>85.232522290063798</v>
      </c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>
        <f>BI42-BI40</f>
        <v>84.747864721893791</v>
      </c>
      <c r="BJ48" s="125"/>
      <c r="BK48" s="125"/>
      <c r="BL48" s="125"/>
      <c r="BM48" s="125"/>
    </row>
    <row r="49" spans="1:65" x14ac:dyDescent="0.3">
      <c r="A49" s="26" t="s">
        <v>67</v>
      </c>
      <c r="B49" s="125">
        <f>B43-B40</f>
        <v>7.2358538605276923</v>
      </c>
      <c r="C49" s="125"/>
      <c r="D49" s="125">
        <f>D43-D40</f>
        <v>26.38074246296474</v>
      </c>
      <c r="E49" s="125"/>
      <c r="F49" s="125"/>
      <c r="G49" s="125">
        <f>G43-G40</f>
        <v>76.114853000445507</v>
      </c>
      <c r="H49" s="125"/>
      <c r="I49" s="125">
        <f>I43-I40</f>
        <v>56.697225759881995</v>
      </c>
      <c r="J49" s="125"/>
      <c r="K49" s="125">
        <f>K43-K40</f>
        <v>76.880032722290963</v>
      </c>
      <c r="L49" s="125"/>
      <c r="M49" s="125"/>
      <c r="N49" s="125">
        <f>N43-N40</f>
        <v>56.935161976141657</v>
      </c>
      <c r="O49" s="125"/>
      <c r="P49" s="125">
        <f>P43-P40</f>
        <v>65.971016472951931</v>
      </c>
      <c r="Q49" s="125"/>
      <c r="R49" s="125">
        <f>R43-R40</f>
        <v>87.958264490959991</v>
      </c>
      <c r="S49" s="125"/>
      <c r="T49" s="125"/>
      <c r="U49" s="125">
        <f>U43-U40</f>
        <v>96.70651544100518</v>
      </c>
      <c r="V49" s="125"/>
      <c r="W49" s="125">
        <f>W43-W40</f>
        <v>136.74366329658181</v>
      </c>
      <c r="X49" s="125"/>
      <c r="Y49" s="125"/>
      <c r="Z49" s="125"/>
      <c r="AA49" s="125"/>
      <c r="AB49" s="125">
        <f>AB43-AB40</f>
        <v>131.84482947385055</v>
      </c>
      <c r="AC49" s="125"/>
      <c r="AD49" s="125">
        <f>AD43-AD40</f>
        <v>141.92936538195218</v>
      </c>
      <c r="AE49" s="125"/>
      <c r="AF49" s="125"/>
      <c r="AG49" s="130">
        <f>AG43-AG40</f>
        <v>148.04554628957422</v>
      </c>
      <c r="AH49" s="125"/>
      <c r="AI49" s="125">
        <f>AI43-AI40</f>
        <v>132.0688911602972</v>
      </c>
      <c r="AJ49" s="125"/>
      <c r="AK49" s="125"/>
      <c r="AL49" s="125"/>
      <c r="AM49" s="125"/>
      <c r="AN49" s="125"/>
      <c r="AO49" s="125"/>
      <c r="AP49" s="125">
        <f>AP43-AP40</f>
        <v>129.13725005076492</v>
      </c>
      <c r="AQ49" s="125"/>
      <c r="AR49" s="125"/>
      <c r="AS49" s="125"/>
      <c r="AT49" s="125"/>
      <c r="AU49" s="125"/>
      <c r="AV49" s="125"/>
      <c r="AW49" s="130">
        <f>AW43-AW40</f>
        <v>142.42973353666883</v>
      </c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>
        <f>BI43-BI40</f>
        <v>164.88220562321524</v>
      </c>
      <c r="BJ49" s="125"/>
      <c r="BK49" s="125"/>
      <c r="BL49" s="125"/>
      <c r="BM49" s="125"/>
    </row>
    <row r="50" spans="1:65" x14ac:dyDescent="0.3">
      <c r="A50" s="26" t="s">
        <v>68</v>
      </c>
      <c r="B50" s="125">
        <f>B44-B40</f>
        <v>5.4914720351800934</v>
      </c>
      <c r="C50" s="125"/>
      <c r="D50" s="125">
        <f>D44-D40</f>
        <v>18.467238412285294</v>
      </c>
      <c r="E50" s="125"/>
      <c r="F50" s="125"/>
      <c r="G50" s="125">
        <f>G44-G40</f>
        <v>74.648799884344598</v>
      </c>
      <c r="H50" s="125"/>
      <c r="I50" s="125">
        <f>I44-I40</f>
        <v>67.170370198235901</v>
      </c>
      <c r="J50" s="125"/>
      <c r="K50" s="125">
        <f>K44-K40</f>
        <v>74.426859309154878</v>
      </c>
      <c r="L50" s="125"/>
      <c r="M50" s="125"/>
      <c r="N50" s="125">
        <f>N44-N40</f>
        <v>46.569312396734887</v>
      </c>
      <c r="O50" s="125"/>
      <c r="P50" s="125">
        <f>P44-P40</f>
        <v>54.901544836686305</v>
      </c>
      <c r="Q50" s="125"/>
      <c r="R50" s="125">
        <f>R44-R40</f>
        <v>65.514123074468856</v>
      </c>
      <c r="S50" s="125"/>
      <c r="T50" s="125"/>
      <c r="U50" s="125">
        <f>U44-U40</f>
        <v>69.698143858030662</v>
      </c>
      <c r="V50" s="125"/>
      <c r="W50" s="125">
        <f>W44-W40</f>
        <v>102.88134154490645</v>
      </c>
      <c r="X50" s="125"/>
      <c r="Y50" s="125"/>
      <c r="Z50" s="125"/>
      <c r="AA50" s="125"/>
      <c r="AB50" s="125">
        <f>AB44-AB40</f>
        <v>104.48404564715941</v>
      </c>
      <c r="AC50" s="125"/>
      <c r="AD50" s="125">
        <f>AD44-AD40</f>
        <v>108.28798592825298</v>
      </c>
      <c r="AE50" s="125"/>
      <c r="AF50" s="125"/>
      <c r="AG50" s="130">
        <f>AG44-AG40</f>
        <v>108.70605334739081</v>
      </c>
      <c r="AH50" s="125"/>
      <c r="AI50" s="125">
        <f>AI44-AI40</f>
        <v>111.5421525061586</v>
      </c>
      <c r="AJ50" s="125"/>
      <c r="AK50" s="125"/>
      <c r="AL50" s="125"/>
      <c r="AM50" s="125"/>
      <c r="AN50" s="125"/>
      <c r="AO50" s="125"/>
      <c r="AP50" s="125">
        <f>AP44-AP40</f>
        <v>116.03130486902008</v>
      </c>
      <c r="AQ50" s="125"/>
      <c r="AR50" s="125"/>
      <c r="AS50" s="125"/>
      <c r="AT50" s="125"/>
      <c r="AU50" s="125"/>
      <c r="AV50" s="125"/>
      <c r="AW50" s="130">
        <f>AW44-AW40</f>
        <v>128.10355633916777</v>
      </c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>
        <f>BI44-BI40</f>
        <v>189.36005704965001</v>
      </c>
      <c r="BJ50" s="125"/>
      <c r="BK50" s="125"/>
      <c r="BL50" s="125"/>
      <c r="BM50" s="125"/>
    </row>
    <row r="51" spans="1:65" x14ac:dyDescent="0.3">
      <c r="AG51" s="129"/>
    </row>
    <row r="52" spans="1:65" x14ac:dyDescent="0.3">
      <c r="AG52" s="129"/>
    </row>
    <row r="55" spans="1:65" x14ac:dyDescent="0.3">
      <c r="A55" s="84"/>
      <c r="D55" s="130"/>
    </row>
    <row r="56" spans="1:65" x14ac:dyDescent="0.3">
      <c r="A56" s="26"/>
      <c r="D56" s="130"/>
    </row>
    <row r="57" spans="1:65" x14ac:dyDescent="0.3">
      <c r="A57" s="26"/>
      <c r="D57" s="130"/>
    </row>
    <row r="58" spans="1:65" x14ac:dyDescent="0.3">
      <c r="A58" s="26"/>
      <c r="D58" s="130"/>
      <c r="U58">
        <f>700/40</f>
        <v>17.5</v>
      </c>
    </row>
  </sheetData>
  <mergeCells count="1">
    <mergeCell ref="BO10:BS1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M123"/>
  <sheetViews>
    <sheetView workbookViewId="0">
      <selection activeCell="O21" sqref="O21"/>
    </sheetView>
  </sheetViews>
  <sheetFormatPr defaultRowHeight="14.4" x14ac:dyDescent="0.3"/>
  <cols>
    <col min="1" max="1" width="19" bestFit="1" customWidth="1"/>
    <col min="2" max="2" width="14" bestFit="1" customWidth="1"/>
    <col min="3" max="9" width="9.44140625" customWidth="1"/>
    <col min="10" max="10" width="11.33203125" customWidth="1"/>
    <col min="11" max="11" width="9.44140625" customWidth="1"/>
    <col min="12" max="12" width="16.21875" customWidth="1"/>
    <col min="13" max="61" width="9.44140625" customWidth="1"/>
  </cols>
  <sheetData>
    <row r="1" spans="1:14" ht="15" thickBot="1" x14ac:dyDescent="0.35">
      <c r="A1" s="194" t="s">
        <v>58</v>
      </c>
      <c r="B1" s="194"/>
      <c r="C1" s="194"/>
      <c r="D1" s="194"/>
      <c r="E1" s="194"/>
      <c r="F1" s="194"/>
      <c r="G1" s="194"/>
      <c r="H1" s="70"/>
      <c r="I1" s="70"/>
      <c r="K1" s="194"/>
      <c r="L1" s="194"/>
      <c r="M1" s="194"/>
    </row>
    <row r="2" spans="1:14" ht="30" x14ac:dyDescent="0.3">
      <c r="A2" s="2"/>
      <c r="B2" s="1" t="s">
        <v>31</v>
      </c>
      <c r="C2" s="1" t="s">
        <v>28</v>
      </c>
      <c r="D2" s="1" t="s">
        <v>29</v>
      </c>
      <c r="E2" s="1" t="s">
        <v>60</v>
      </c>
      <c r="F2" s="1" t="s">
        <v>30</v>
      </c>
      <c r="G2" s="1"/>
      <c r="H2" s="71"/>
      <c r="I2" s="71"/>
      <c r="K2" s="7"/>
      <c r="L2" s="7"/>
    </row>
    <row r="3" spans="1:14" x14ac:dyDescent="0.3">
      <c r="A3" s="8" t="s">
        <v>0</v>
      </c>
      <c r="B3" s="68">
        <f>F27</f>
        <v>3.0966344174983824</v>
      </c>
      <c r="C3" s="3"/>
      <c r="D3" s="68" t="e">
        <f>#REF!*10</f>
        <v>#REF!</v>
      </c>
      <c r="E3" s="68" t="e">
        <f>#REF!*10</f>
        <v>#REF!</v>
      </c>
      <c r="F3" s="3">
        <v>7.61</v>
      </c>
      <c r="G3" s="3"/>
      <c r="J3" s="8"/>
      <c r="K3" s="72"/>
      <c r="L3" s="72"/>
    </row>
    <row r="4" spans="1:14" x14ac:dyDescent="0.3">
      <c r="A4" s="8" t="s">
        <v>41</v>
      </c>
      <c r="B4" s="68">
        <f>F27</f>
        <v>3.0966344174983824</v>
      </c>
      <c r="C4" s="3"/>
      <c r="D4" s="68" t="e">
        <f>#REF!*10</f>
        <v>#REF!</v>
      </c>
      <c r="E4" s="68" t="e">
        <f>#REF!*10</f>
        <v>#REF!</v>
      </c>
      <c r="F4" s="3">
        <v>7.65</v>
      </c>
      <c r="G4" s="3"/>
      <c r="J4" s="8"/>
      <c r="K4" s="72"/>
      <c r="L4" s="72"/>
    </row>
    <row r="5" spans="1:14" x14ac:dyDescent="0.3">
      <c r="A5" s="8" t="s">
        <v>1</v>
      </c>
      <c r="B5" s="68" t="e">
        <f>AVERAGE(#REF!,#REF!)</f>
        <v>#REF!</v>
      </c>
      <c r="C5" s="3"/>
      <c r="D5" s="68" t="e">
        <f>#REF!*10</f>
        <v>#REF!</v>
      </c>
      <c r="E5" s="68" t="e">
        <f>#REF!*10</f>
        <v>#REF!</v>
      </c>
      <c r="F5" s="3">
        <v>7.63</v>
      </c>
      <c r="G5" s="3"/>
      <c r="J5" s="8"/>
      <c r="K5" s="72"/>
      <c r="L5" s="72"/>
    </row>
    <row r="6" spans="1:14" x14ac:dyDescent="0.3">
      <c r="A6" s="8" t="s">
        <v>50</v>
      </c>
      <c r="B6" s="68" t="e">
        <f>AVERAGE(#REF!,#REF!,#REF!)</f>
        <v>#REF!</v>
      </c>
      <c r="C6" s="3"/>
      <c r="D6" s="68" t="e">
        <f>#REF!*10</f>
        <v>#REF!</v>
      </c>
      <c r="E6" s="68" t="e">
        <f>#REF!*10</f>
        <v>#REF!</v>
      </c>
      <c r="F6" s="3">
        <v>6.65</v>
      </c>
      <c r="G6" s="3"/>
      <c r="J6" s="8"/>
      <c r="K6" s="72"/>
      <c r="L6" s="72"/>
    </row>
    <row r="7" spans="1:14" x14ac:dyDescent="0.3">
      <c r="A7" s="8" t="s">
        <v>51</v>
      </c>
      <c r="B7" s="68" t="e">
        <f>AVERAGE(#REF!,#REF!,#REF!)</f>
        <v>#REF!</v>
      </c>
      <c r="C7" s="3"/>
      <c r="D7" s="68" t="e">
        <f>#REF!*10</f>
        <v>#REF!</v>
      </c>
      <c r="E7" s="68" t="e">
        <f>#REF!*10</f>
        <v>#REF!</v>
      </c>
      <c r="F7" s="3">
        <v>6.63</v>
      </c>
      <c r="G7" s="3"/>
      <c r="J7" s="8"/>
      <c r="K7" s="72"/>
      <c r="L7" s="72"/>
    </row>
    <row r="8" spans="1:14" ht="15" thickBot="1" x14ac:dyDescent="0.35">
      <c r="A8" s="9" t="s">
        <v>52</v>
      </c>
      <c r="B8" s="69" t="e">
        <f>AVERAGE(#REF!,#REF!,#REF!)</f>
        <v>#REF!</v>
      </c>
      <c r="C8" s="4"/>
      <c r="D8" s="69" t="e">
        <f>#REF!*10</f>
        <v>#REF!</v>
      </c>
      <c r="E8" s="69" t="e">
        <f>#REF!*10</f>
        <v>#REF!</v>
      </c>
      <c r="F8" s="4">
        <v>6.68</v>
      </c>
      <c r="G8" s="4"/>
      <c r="J8" s="9"/>
      <c r="K8" s="72"/>
      <c r="L8" s="72"/>
    </row>
    <row r="9" spans="1:14" x14ac:dyDescent="0.3">
      <c r="N9" s="73"/>
    </row>
    <row r="10" spans="1:14" ht="15" thickBot="1" x14ac:dyDescent="0.35">
      <c r="A10" s="46" t="s">
        <v>13</v>
      </c>
      <c r="B10" s="46"/>
      <c r="C10" s="46"/>
      <c r="D10" s="46"/>
      <c r="E10" s="46"/>
      <c r="F10" s="46"/>
      <c r="G10" s="44" t="s">
        <v>37</v>
      </c>
      <c r="H10" s="44">
        <v>2100</v>
      </c>
      <c r="I10" s="44" t="s">
        <v>34</v>
      </c>
      <c r="K10" s="15"/>
      <c r="N10" s="74"/>
    </row>
    <row r="11" spans="1:14" x14ac:dyDescent="0.3">
      <c r="A11" s="11" t="s">
        <v>8</v>
      </c>
      <c r="B11" s="65">
        <v>700</v>
      </c>
      <c r="C11" s="46"/>
      <c r="D11" s="46"/>
      <c r="E11" s="46"/>
      <c r="F11" s="46"/>
      <c r="G11" s="46" t="s">
        <v>39</v>
      </c>
      <c r="H11" s="46">
        <v>200000</v>
      </c>
      <c r="I11" s="46" t="s">
        <v>40</v>
      </c>
    </row>
    <row r="12" spans="1:14" x14ac:dyDescent="0.3">
      <c r="A12" s="12" t="s">
        <v>48</v>
      </c>
      <c r="B12" s="33">
        <v>5.4</v>
      </c>
      <c r="C12" s="46"/>
      <c r="D12" s="47"/>
      <c r="E12" s="46"/>
      <c r="F12" s="46"/>
      <c r="G12" s="46" t="s">
        <v>36</v>
      </c>
      <c r="H12" s="46" t="s">
        <v>35</v>
      </c>
      <c r="I12" t="s">
        <v>43</v>
      </c>
    </row>
    <row r="13" spans="1:14" x14ac:dyDescent="0.3">
      <c r="A13" s="12" t="s">
        <v>49</v>
      </c>
      <c r="B13" s="33">
        <f>F27</f>
        <v>3.0966344174983824</v>
      </c>
      <c r="C13" s="46"/>
      <c r="D13" s="47"/>
      <c r="E13" s="46"/>
      <c r="F13" s="46"/>
      <c r="G13" s="61">
        <f>B12</f>
        <v>5.4</v>
      </c>
      <c r="H13" s="61">
        <f>C20</f>
        <v>393.3</v>
      </c>
      <c r="I13" s="63">
        <f>H13*(G13/100)</f>
        <v>21.238200000000003</v>
      </c>
    </row>
    <row r="14" spans="1:14" x14ac:dyDescent="0.3">
      <c r="A14" s="12" t="s">
        <v>14</v>
      </c>
      <c r="B14" s="33" t="e">
        <f>#REF!</f>
        <v>#REF!</v>
      </c>
      <c r="C14" s="46"/>
      <c r="D14" s="47"/>
      <c r="E14" s="46"/>
      <c r="F14" s="46"/>
      <c r="G14" s="46" t="s">
        <v>44</v>
      </c>
      <c r="H14" s="46"/>
      <c r="I14" s="46" t="s">
        <v>38</v>
      </c>
    </row>
    <row r="15" spans="1:14" x14ac:dyDescent="0.3">
      <c r="A15" s="12" t="s">
        <v>15</v>
      </c>
      <c r="B15" s="33">
        <f>G27</f>
        <v>68.122285280229619</v>
      </c>
      <c r="C15" s="46"/>
      <c r="D15" s="47"/>
      <c r="E15" s="46"/>
      <c r="F15" s="46"/>
      <c r="G15" s="61">
        <f>I13*H10</f>
        <v>44600.220000000008</v>
      </c>
      <c r="H15" s="61"/>
      <c r="I15" s="62">
        <f>(G15/H11)</f>
        <v>0.22300110000000004</v>
      </c>
    </row>
    <row r="16" spans="1:14" x14ac:dyDescent="0.3">
      <c r="A16" s="12" t="s">
        <v>45</v>
      </c>
      <c r="B16" s="33">
        <v>16</v>
      </c>
      <c r="C16" s="17"/>
      <c r="D16" s="18"/>
      <c r="E16" s="46"/>
      <c r="F16" s="46"/>
      <c r="G16" s="46"/>
      <c r="H16" s="46"/>
    </row>
    <row r="17" spans="1:19" x14ac:dyDescent="0.3">
      <c r="A17" s="67" t="s">
        <v>47</v>
      </c>
      <c r="B17" s="39">
        <v>40</v>
      </c>
      <c r="C17" s="46"/>
      <c r="D17" s="48"/>
      <c r="E17" s="46"/>
      <c r="F17" s="46"/>
      <c r="G17" s="46"/>
      <c r="H17" s="46"/>
      <c r="I17" s="46"/>
      <c r="R17" s="36"/>
      <c r="S17" s="36"/>
    </row>
    <row r="18" spans="1:19" ht="15" thickBot="1" x14ac:dyDescent="0.35">
      <c r="A18" s="13" t="s">
        <v>46</v>
      </c>
      <c r="B18" s="79" t="e">
        <f>(B17*(B12/100)*(B14/100))/(B11/1000)</f>
        <v>#REF!</v>
      </c>
      <c r="C18" s="46"/>
      <c r="D18" s="48"/>
      <c r="E18" s="46"/>
      <c r="F18" s="46"/>
      <c r="G18" s="46"/>
      <c r="H18" s="46"/>
      <c r="I18" s="46"/>
      <c r="R18" s="36"/>
      <c r="S18" s="36"/>
    </row>
    <row r="19" spans="1:19" x14ac:dyDescent="0.3">
      <c r="A19" s="17"/>
      <c r="B19" s="66"/>
      <c r="C19" s="47"/>
      <c r="D19" s="49"/>
      <c r="E19" s="46"/>
      <c r="F19" s="46"/>
      <c r="G19" s="46"/>
      <c r="H19" s="46"/>
      <c r="I19" s="46"/>
    </row>
    <row r="20" spans="1:19" x14ac:dyDescent="0.3">
      <c r="A20" s="17"/>
      <c r="B20" s="66"/>
      <c r="C20" s="17">
        <f>43.7*9</f>
        <v>393.3</v>
      </c>
      <c r="D20" s="45"/>
      <c r="E20" s="50"/>
      <c r="F20" s="50"/>
      <c r="G20" s="50"/>
      <c r="H20" s="46"/>
      <c r="I20" s="46"/>
    </row>
    <row r="21" spans="1:19" x14ac:dyDescent="0.3">
      <c r="A21" s="10"/>
      <c r="B21" s="10"/>
      <c r="C21" s="51"/>
      <c r="D21" s="46"/>
      <c r="E21" s="50"/>
      <c r="F21" s="50"/>
      <c r="G21" s="50"/>
      <c r="H21" s="46"/>
      <c r="I21" s="46"/>
    </row>
    <row r="22" spans="1:19" ht="15" thickBot="1" x14ac:dyDescent="0.35">
      <c r="A22" s="10" t="s">
        <v>19</v>
      </c>
      <c r="B22" s="10"/>
      <c r="C22" s="51"/>
      <c r="D22" s="46"/>
      <c r="E22" s="50"/>
      <c r="F22" s="50"/>
      <c r="G22" s="50"/>
      <c r="H22" s="46"/>
      <c r="I22" s="46"/>
    </row>
    <row r="23" spans="1:19" x14ac:dyDescent="0.3">
      <c r="A23" s="34" t="s">
        <v>16</v>
      </c>
      <c r="B23" s="34" t="s">
        <v>25</v>
      </c>
      <c r="C23" s="34" t="s">
        <v>23</v>
      </c>
      <c r="D23" s="34" t="s">
        <v>24</v>
      </c>
      <c r="E23" s="34" t="s">
        <v>26</v>
      </c>
      <c r="F23" s="35" t="s">
        <v>17</v>
      </c>
      <c r="G23" s="35" t="s">
        <v>18</v>
      </c>
      <c r="H23" s="81" t="s">
        <v>74</v>
      </c>
      <c r="I23" s="46"/>
    </row>
    <row r="24" spans="1:19" x14ac:dyDescent="0.3">
      <c r="A24" s="52">
        <v>7</v>
      </c>
      <c r="B24" s="46">
        <v>51.9846</v>
      </c>
      <c r="C24" s="52">
        <v>51.358899999999998</v>
      </c>
      <c r="D24" s="52">
        <v>71.554599999999994</v>
      </c>
      <c r="E24" s="52">
        <v>51.557899999999997</v>
      </c>
      <c r="F24" s="40">
        <f>((B24-C24)*100)/(D24-C24)</f>
        <v>3.0981842669479249</v>
      </c>
      <c r="G24" s="40">
        <f>((B24-E24)*100)/(B24-C24)</f>
        <v>68.195620904587273</v>
      </c>
      <c r="H24" s="46">
        <f>F24*(G24/100)</f>
        <v>2.1128259976133732</v>
      </c>
      <c r="I24" s="46"/>
    </row>
    <row r="25" spans="1:19" x14ac:dyDescent="0.3">
      <c r="A25" s="52" t="s">
        <v>21</v>
      </c>
      <c r="B25" s="46">
        <v>52.025599999999997</v>
      </c>
      <c r="C25" s="52">
        <v>51.395499999999998</v>
      </c>
      <c r="D25" s="52">
        <v>71.733999999999995</v>
      </c>
      <c r="E25" s="52">
        <v>51.596600000000002</v>
      </c>
      <c r="F25" s="40">
        <f>((B25-C25)*100)/(D25-C25)</f>
        <v>3.098065245716247</v>
      </c>
      <c r="G25" s="40">
        <f t="shared" ref="G25:G26" si="0">((B25-E25)*100)/(B25-C25)</f>
        <v>68.084431042690966</v>
      </c>
      <c r="H25" s="46">
        <f t="shared" ref="H25:H27" si="1">F25*(G25/100)</f>
        <v>2.1093000958772525</v>
      </c>
      <c r="I25" s="46"/>
    </row>
    <row r="26" spans="1:19" x14ac:dyDescent="0.3">
      <c r="A26" s="52" t="s">
        <v>22</v>
      </c>
      <c r="B26" s="46">
        <v>50.750900000000001</v>
      </c>
      <c r="C26" s="52">
        <v>50.124200000000002</v>
      </c>
      <c r="D26" s="52">
        <v>70.381799999999998</v>
      </c>
      <c r="E26" s="52">
        <v>50.324199999999998</v>
      </c>
      <c r="F26" s="40">
        <f>((B26-C26)*100)/(D26-C26)</f>
        <v>3.0936537398309754</v>
      </c>
      <c r="G26" s="40">
        <f t="shared" si="0"/>
        <v>68.08680389341059</v>
      </c>
      <c r="H26" s="46">
        <f t="shared" si="1"/>
        <v>2.1063699549798787</v>
      </c>
      <c r="I26" s="46"/>
    </row>
    <row r="27" spans="1:19" x14ac:dyDescent="0.3">
      <c r="A27" s="46"/>
      <c r="B27" s="46"/>
      <c r="C27" s="46"/>
      <c r="D27" s="46"/>
      <c r="E27" s="46"/>
      <c r="F27" s="41">
        <f>AVERAGE(F24:F26)</f>
        <v>3.0966344174983824</v>
      </c>
      <c r="G27" s="41">
        <f>AVERAGE(G24:G26)</f>
        <v>68.122285280229619</v>
      </c>
      <c r="H27" s="14">
        <f t="shared" si="1"/>
        <v>2.1094981319740249</v>
      </c>
      <c r="I27" s="46"/>
    </row>
    <row r="28" spans="1:19" x14ac:dyDescent="0.3">
      <c r="A28" s="10"/>
      <c r="B28" s="10"/>
      <c r="C28" s="51"/>
      <c r="D28" s="53"/>
      <c r="E28" s="46" t="s">
        <v>32</v>
      </c>
      <c r="F28" s="54">
        <f>STDEVA(F24:F26)</f>
        <v>2.5820284721768528E-3</v>
      </c>
      <c r="G28" s="54">
        <f>STDEVA(G24:G26)</f>
        <v>6.3521594399704881E-2</v>
      </c>
      <c r="H28" s="46"/>
      <c r="I28" s="46"/>
    </row>
    <row r="29" spans="1:19" ht="15" thickBot="1" x14ac:dyDescent="0.35">
      <c r="A29" s="46" t="s">
        <v>20</v>
      </c>
      <c r="B29" s="46"/>
      <c r="C29" s="46"/>
      <c r="D29" s="46"/>
      <c r="E29" s="50"/>
      <c r="F29" s="46"/>
      <c r="G29" s="55"/>
      <c r="H29" s="46"/>
      <c r="I29" s="46"/>
    </row>
    <row r="30" spans="1:19" ht="15" thickBot="1" x14ac:dyDescent="0.35">
      <c r="A30" s="34" t="s">
        <v>16</v>
      </c>
      <c r="B30" s="34" t="s">
        <v>25</v>
      </c>
      <c r="C30" s="34" t="s">
        <v>23</v>
      </c>
      <c r="D30" s="34" t="s">
        <v>24</v>
      </c>
      <c r="E30" s="34" t="s">
        <v>26</v>
      </c>
      <c r="F30" s="35" t="s">
        <v>17</v>
      </c>
      <c r="G30" s="42" t="s">
        <v>18</v>
      </c>
      <c r="H30" s="81" t="s">
        <v>74</v>
      </c>
      <c r="I30" s="46"/>
    </row>
    <row r="31" spans="1:19" x14ac:dyDescent="0.3">
      <c r="A31" s="52">
        <v>1</v>
      </c>
      <c r="B31" s="52">
        <v>52.1004</v>
      </c>
      <c r="C31" s="56">
        <v>51.021099999999997</v>
      </c>
      <c r="D31" s="52">
        <v>71.100300000000004</v>
      </c>
      <c r="E31" s="52">
        <v>51.372300000000003</v>
      </c>
      <c r="F31" s="40">
        <f>((B31-C31)*100)/(D31-C31)</f>
        <v>5.3752141519582608</v>
      </c>
      <c r="G31" s="40">
        <f>((B31-E31)*100)/(B31-C31)</f>
        <v>67.460390994162452</v>
      </c>
      <c r="H31" s="46">
        <f>F31*(G31/100)</f>
        <v>3.6261404836845963</v>
      </c>
      <c r="I31" s="46"/>
    </row>
    <row r="32" spans="1:19" x14ac:dyDescent="0.3">
      <c r="A32" s="52">
        <v>3</v>
      </c>
      <c r="B32" s="52">
        <v>51.606000000000002</v>
      </c>
      <c r="C32" s="52">
        <v>50.400199999999998</v>
      </c>
      <c r="D32" s="52">
        <v>72.220500000000001</v>
      </c>
      <c r="E32" s="52">
        <v>50.7956</v>
      </c>
      <c r="F32" s="40">
        <f>((B32-C32)*100)/(D32-C32)</f>
        <v>5.5260468462853556</v>
      </c>
      <c r="G32" s="40">
        <f t="shared" ref="G32:G33" si="2">((B32-E32)*100)/(B32-C32)</f>
        <v>67.208492287278077</v>
      </c>
      <c r="H32" s="46">
        <f t="shared" ref="H32:H34" si="3">F32*(G32/100)</f>
        <v>3.7139727684770665</v>
      </c>
      <c r="I32" s="46"/>
      <c r="J32" s="10"/>
      <c r="K32" s="10"/>
      <c r="L32" s="16"/>
      <c r="M32" s="15"/>
      <c r="N32" s="15"/>
      <c r="O32" s="15"/>
    </row>
    <row r="33" spans="1:15" x14ac:dyDescent="0.3">
      <c r="A33" s="52">
        <v>5</v>
      </c>
      <c r="B33" s="52">
        <v>49.515099999999997</v>
      </c>
      <c r="C33" s="52">
        <v>48.371400000000001</v>
      </c>
      <c r="D33" s="52">
        <v>69.955399999999997</v>
      </c>
      <c r="E33" s="52">
        <v>48.748699999999999</v>
      </c>
      <c r="F33" s="40">
        <f>((B33-C33)*100)/(D33-C33)</f>
        <v>5.2988324684951618</v>
      </c>
      <c r="G33" s="40">
        <f t="shared" si="2"/>
        <v>67.010579697473148</v>
      </c>
      <c r="H33" s="46">
        <f t="shared" si="3"/>
        <v>3.5507783543365341</v>
      </c>
      <c r="I33" s="46"/>
      <c r="J33" s="10"/>
      <c r="K33" s="10"/>
      <c r="L33" s="16"/>
      <c r="M33" s="15"/>
      <c r="N33" s="15"/>
      <c r="O33" s="15"/>
    </row>
    <row r="34" spans="1:15" x14ac:dyDescent="0.3">
      <c r="A34" s="46"/>
      <c r="B34" s="46"/>
      <c r="C34" s="46"/>
      <c r="D34" s="46"/>
      <c r="E34" s="46"/>
      <c r="F34" s="41">
        <f>AVERAGE(F31:F33)</f>
        <v>5.400031155579593</v>
      </c>
      <c r="G34" s="41">
        <f>AVERAGE(G31:G33)</f>
        <v>67.226487659637883</v>
      </c>
      <c r="H34" s="14">
        <f t="shared" si="3"/>
        <v>3.6302512784223158</v>
      </c>
      <c r="I34" s="46"/>
      <c r="J34" s="10"/>
      <c r="K34" s="10"/>
      <c r="L34" s="16"/>
      <c r="M34" s="15"/>
      <c r="N34" s="15"/>
      <c r="O34" s="15"/>
    </row>
    <row r="35" spans="1:15" x14ac:dyDescent="0.3">
      <c r="A35" s="46"/>
      <c r="B35" s="10"/>
      <c r="C35" s="10"/>
      <c r="D35" s="51"/>
      <c r="E35" s="53" t="s">
        <v>32</v>
      </c>
      <c r="F35" s="54">
        <f>STDEVA(F31:F33)</f>
        <v>0.11562225616291238</v>
      </c>
      <c r="G35" s="54">
        <f>STDEVA(G31:G33)</f>
        <v>0.22544495054692335</v>
      </c>
      <c r="H35" s="50"/>
      <c r="I35" s="46"/>
      <c r="J35" s="10"/>
      <c r="K35" s="10"/>
      <c r="L35" s="16"/>
      <c r="M35" s="15"/>
      <c r="N35" s="15"/>
      <c r="O35" s="15"/>
    </row>
    <row r="36" spans="1:15" x14ac:dyDescent="0.3">
      <c r="A36" s="46"/>
      <c r="B36" s="10"/>
      <c r="C36" s="10"/>
      <c r="D36" s="51"/>
      <c r="E36" s="53"/>
      <c r="F36" s="54"/>
      <c r="G36" s="54"/>
      <c r="H36" s="50"/>
      <c r="I36" s="46"/>
    </row>
    <row r="37" spans="1:15" ht="15" thickBot="1" x14ac:dyDescent="0.35">
      <c r="A37" s="43" t="s">
        <v>6</v>
      </c>
      <c r="B37" s="43"/>
      <c r="C37" s="43"/>
      <c r="D37" s="43"/>
      <c r="E37" s="43"/>
      <c r="F37" s="43"/>
      <c r="G37" s="14"/>
      <c r="H37" s="14"/>
      <c r="I37" s="14"/>
      <c r="J37" s="17"/>
    </row>
    <row r="38" spans="1:15" x14ac:dyDescent="0.3">
      <c r="A38" s="34" t="s">
        <v>2</v>
      </c>
      <c r="B38" s="34" t="s">
        <v>3</v>
      </c>
      <c r="C38" s="34" t="s">
        <v>4</v>
      </c>
      <c r="D38" s="34" t="s">
        <v>5</v>
      </c>
      <c r="E38" s="81" t="s">
        <v>71</v>
      </c>
      <c r="F38" s="81" t="s">
        <v>72</v>
      </c>
      <c r="G38" s="81" t="s">
        <v>73</v>
      </c>
      <c r="H38" s="34" t="s">
        <v>42</v>
      </c>
      <c r="I38" s="34" t="s">
        <v>33</v>
      </c>
      <c r="J38" s="34" t="s">
        <v>7</v>
      </c>
    </row>
    <row r="39" spans="1:15" x14ac:dyDescent="0.3">
      <c r="A39" s="5"/>
      <c r="J39" s="57"/>
    </row>
    <row r="40" spans="1:15" s="14" customFormat="1" x14ac:dyDescent="0.3">
      <c r="A40" s="5">
        <v>2</v>
      </c>
      <c r="B40" s="37" t="s">
        <v>75</v>
      </c>
      <c r="C40" s="57">
        <v>0</v>
      </c>
      <c r="D40" s="57">
        <v>660</v>
      </c>
      <c r="E40" s="82">
        <v>0</v>
      </c>
      <c r="F40" s="82">
        <f>(D40/100)*$H$27</f>
        <v>13.922687671028564</v>
      </c>
      <c r="G40" s="82">
        <f>E40+F40</f>
        <v>13.922687671028564</v>
      </c>
      <c r="H40" s="57">
        <v>0</v>
      </c>
      <c r="I40" s="57">
        <v>0</v>
      </c>
      <c r="J40" s="58"/>
    </row>
    <row r="41" spans="1:15" ht="28.8" x14ac:dyDescent="0.3">
      <c r="A41" s="5">
        <v>3</v>
      </c>
      <c r="B41" s="14" t="s">
        <v>76</v>
      </c>
      <c r="C41" s="29">
        <v>0</v>
      </c>
      <c r="D41" s="57">
        <v>660</v>
      </c>
      <c r="E41" s="83">
        <v>0</v>
      </c>
      <c r="F41" s="82">
        <f t="shared" ref="F41:F53" si="4">(D41/100)*$H$27</f>
        <v>13.922687671028564</v>
      </c>
      <c r="G41" s="82">
        <f t="shared" ref="G41:G53" si="5">E41+F41</f>
        <v>13.922687671028564</v>
      </c>
      <c r="H41" s="64">
        <f>I15</f>
        <v>0.22300110000000004</v>
      </c>
      <c r="I41" s="58">
        <f>H10</f>
        <v>2100</v>
      </c>
      <c r="J41" s="58"/>
      <c r="K41" s="37" t="s">
        <v>75</v>
      </c>
    </row>
    <row r="42" spans="1:15" x14ac:dyDescent="0.3">
      <c r="A42" s="5">
        <v>4</v>
      </c>
      <c r="B42" s="14" t="s">
        <v>76</v>
      </c>
      <c r="C42" s="29">
        <v>0</v>
      </c>
      <c r="D42" s="57">
        <v>660</v>
      </c>
      <c r="E42" s="83">
        <v>0</v>
      </c>
      <c r="F42" s="82">
        <f t="shared" si="4"/>
        <v>13.922687671028564</v>
      </c>
      <c r="G42" s="82">
        <f t="shared" si="5"/>
        <v>13.922687671028564</v>
      </c>
      <c r="H42" s="64">
        <f>I15</f>
        <v>0.22300110000000004</v>
      </c>
      <c r="I42" s="58">
        <f>H10</f>
        <v>2100</v>
      </c>
      <c r="J42" s="58"/>
      <c r="K42" s="14" t="s">
        <v>76</v>
      </c>
    </row>
    <row r="43" spans="1:15" x14ac:dyDescent="0.3">
      <c r="A43" s="5">
        <v>5</v>
      </c>
      <c r="B43" s="14" t="s">
        <v>41</v>
      </c>
      <c r="C43" s="59">
        <f>B17</f>
        <v>40</v>
      </c>
      <c r="D43" s="57">
        <v>660</v>
      </c>
      <c r="E43" s="83">
        <f>(C43/100)*$H$34</f>
        <v>1.4521005113689265</v>
      </c>
      <c r="F43" s="82">
        <f t="shared" si="4"/>
        <v>13.922687671028564</v>
      </c>
      <c r="G43" s="82">
        <f t="shared" si="5"/>
        <v>15.374788182397491</v>
      </c>
      <c r="H43" s="29">
        <v>0</v>
      </c>
      <c r="I43" s="29">
        <v>0</v>
      </c>
      <c r="J43" s="58"/>
      <c r="K43" s="14" t="s">
        <v>41</v>
      </c>
    </row>
    <row r="44" spans="1:15" x14ac:dyDescent="0.3">
      <c r="A44" s="5">
        <v>6</v>
      </c>
      <c r="B44" s="14" t="s">
        <v>41</v>
      </c>
      <c r="C44" s="59">
        <f>B17</f>
        <v>40</v>
      </c>
      <c r="D44" s="57">
        <v>660</v>
      </c>
      <c r="E44" s="83">
        <f t="shared" ref="E44:E53" si="6">(C44/100)*$H$34</f>
        <v>1.4521005113689265</v>
      </c>
      <c r="F44" s="82">
        <f t="shared" si="4"/>
        <v>13.922687671028564</v>
      </c>
      <c r="G44" s="82">
        <f t="shared" si="5"/>
        <v>15.374788182397491</v>
      </c>
      <c r="H44" s="29">
        <v>0</v>
      </c>
      <c r="I44" s="29">
        <v>0</v>
      </c>
      <c r="J44" s="60"/>
    </row>
    <row r="45" spans="1:15" x14ac:dyDescent="0.3">
      <c r="A45" s="5">
        <v>7</v>
      </c>
      <c r="B45" s="38" t="s">
        <v>53</v>
      </c>
      <c r="C45" s="59">
        <f>B17</f>
        <v>40</v>
      </c>
      <c r="D45" s="57">
        <v>660</v>
      </c>
      <c r="E45" s="83">
        <f t="shared" si="6"/>
        <v>1.4521005113689265</v>
      </c>
      <c r="F45" s="82">
        <f t="shared" si="4"/>
        <v>13.922687671028564</v>
      </c>
      <c r="G45" s="82">
        <f t="shared" si="5"/>
        <v>15.374788182397491</v>
      </c>
      <c r="H45" s="64">
        <f>I15</f>
        <v>0.22300110000000004</v>
      </c>
      <c r="I45" s="58">
        <f>H10</f>
        <v>2100</v>
      </c>
      <c r="J45" s="46"/>
      <c r="K45" s="135" t="s">
        <v>106</v>
      </c>
      <c r="L45" s="136">
        <f>15.375-13.923</f>
        <v>1.452</v>
      </c>
    </row>
    <row r="46" spans="1:15" x14ac:dyDescent="0.3">
      <c r="A46" s="5">
        <v>8</v>
      </c>
      <c r="B46" s="38" t="s">
        <v>53</v>
      </c>
      <c r="C46" s="59">
        <f>B17</f>
        <v>40</v>
      </c>
      <c r="D46" s="57">
        <v>660</v>
      </c>
      <c r="E46" s="83">
        <f t="shared" si="6"/>
        <v>1.4521005113689265</v>
      </c>
      <c r="F46" s="82">
        <f t="shared" si="4"/>
        <v>13.922687671028564</v>
      </c>
      <c r="G46" s="82">
        <f t="shared" si="5"/>
        <v>15.374788182397491</v>
      </c>
      <c r="H46" s="64">
        <f>I15</f>
        <v>0.22300110000000004</v>
      </c>
      <c r="I46" s="58">
        <f>H10</f>
        <v>2100</v>
      </c>
      <c r="J46" s="46"/>
    </row>
    <row r="47" spans="1:15" x14ac:dyDescent="0.3">
      <c r="A47" s="5">
        <v>9</v>
      </c>
      <c r="B47" s="38" t="s">
        <v>53</v>
      </c>
      <c r="C47" s="59">
        <f>B17</f>
        <v>40</v>
      </c>
      <c r="D47" s="57">
        <v>660</v>
      </c>
      <c r="E47" s="83">
        <f t="shared" si="6"/>
        <v>1.4521005113689265</v>
      </c>
      <c r="F47" s="82">
        <f t="shared" si="4"/>
        <v>13.922687671028564</v>
      </c>
      <c r="G47" s="82">
        <f t="shared" si="5"/>
        <v>15.374788182397491</v>
      </c>
      <c r="H47" s="64">
        <f>I15</f>
        <v>0.22300110000000004</v>
      </c>
      <c r="I47" s="58">
        <f>H10</f>
        <v>2100</v>
      </c>
      <c r="J47" s="46"/>
    </row>
    <row r="48" spans="1:15" x14ac:dyDescent="0.3">
      <c r="A48" s="5">
        <v>10</v>
      </c>
      <c r="B48" s="38" t="s">
        <v>51</v>
      </c>
      <c r="C48" s="59">
        <f>B17</f>
        <v>40</v>
      </c>
      <c r="D48" s="57">
        <v>660</v>
      </c>
      <c r="E48" s="83">
        <f t="shared" si="6"/>
        <v>1.4521005113689265</v>
      </c>
      <c r="F48" s="82">
        <f t="shared" si="4"/>
        <v>13.922687671028564</v>
      </c>
      <c r="G48" s="82">
        <f t="shared" si="5"/>
        <v>15.374788182397491</v>
      </c>
      <c r="H48" s="64">
        <f>I15</f>
        <v>0.22300110000000004</v>
      </c>
      <c r="I48" s="58">
        <f>H10</f>
        <v>2100</v>
      </c>
      <c r="J48" s="46"/>
    </row>
    <row r="49" spans="1:65" x14ac:dyDescent="0.3">
      <c r="A49" s="5">
        <v>11</v>
      </c>
      <c r="B49" s="38" t="s">
        <v>51</v>
      </c>
      <c r="C49" s="59">
        <f>B17</f>
        <v>40</v>
      </c>
      <c r="D49" s="57">
        <v>660</v>
      </c>
      <c r="E49" s="83">
        <f t="shared" si="6"/>
        <v>1.4521005113689265</v>
      </c>
      <c r="F49" s="82">
        <f t="shared" si="4"/>
        <v>13.922687671028564</v>
      </c>
      <c r="G49" s="82">
        <f t="shared" si="5"/>
        <v>15.374788182397491</v>
      </c>
      <c r="H49" s="64">
        <f>I15</f>
        <v>0.22300110000000004</v>
      </c>
      <c r="I49" s="58">
        <f>H10</f>
        <v>2100</v>
      </c>
      <c r="J49" s="46"/>
    </row>
    <row r="50" spans="1:65" x14ac:dyDescent="0.3">
      <c r="A50" s="5">
        <v>12</v>
      </c>
      <c r="B50" s="38" t="s">
        <v>51</v>
      </c>
      <c r="C50" s="59">
        <f>B17</f>
        <v>40</v>
      </c>
      <c r="D50" s="57">
        <v>660</v>
      </c>
      <c r="E50" s="83">
        <f t="shared" si="6"/>
        <v>1.4521005113689265</v>
      </c>
      <c r="F50" s="82">
        <f t="shared" si="4"/>
        <v>13.922687671028564</v>
      </c>
      <c r="G50" s="82">
        <f t="shared" si="5"/>
        <v>15.374788182397491</v>
      </c>
      <c r="H50" s="64">
        <f>I15</f>
        <v>0.22300110000000004</v>
      </c>
      <c r="I50" s="58">
        <f>H10</f>
        <v>2100</v>
      </c>
      <c r="J50" s="46"/>
    </row>
    <row r="51" spans="1:65" x14ac:dyDescent="0.3">
      <c r="A51" s="5">
        <v>13</v>
      </c>
      <c r="B51" s="38" t="s">
        <v>54</v>
      </c>
      <c r="C51" s="59">
        <f>B17</f>
        <v>40</v>
      </c>
      <c r="D51" s="57">
        <v>660</v>
      </c>
      <c r="E51" s="83">
        <f t="shared" si="6"/>
        <v>1.4521005113689265</v>
      </c>
      <c r="F51" s="82">
        <f t="shared" si="4"/>
        <v>13.922687671028564</v>
      </c>
      <c r="G51" s="82">
        <f t="shared" si="5"/>
        <v>15.374788182397491</v>
      </c>
      <c r="H51" s="64">
        <f>I15</f>
        <v>0.22300110000000004</v>
      </c>
      <c r="I51" s="58">
        <f>H10</f>
        <v>2100</v>
      </c>
      <c r="J51" s="46"/>
    </row>
    <row r="52" spans="1:65" x14ac:dyDescent="0.3">
      <c r="A52" s="5">
        <v>14</v>
      </c>
      <c r="B52" s="38" t="s">
        <v>54</v>
      </c>
      <c r="C52" s="59">
        <f>B17</f>
        <v>40</v>
      </c>
      <c r="D52" s="57">
        <v>660</v>
      </c>
      <c r="E52" s="83">
        <f t="shared" si="6"/>
        <v>1.4521005113689265</v>
      </c>
      <c r="F52" s="82">
        <f t="shared" si="4"/>
        <v>13.922687671028564</v>
      </c>
      <c r="G52" s="82">
        <f t="shared" si="5"/>
        <v>15.374788182397491</v>
      </c>
      <c r="H52" s="64">
        <f>I15</f>
        <v>0.22300110000000004</v>
      </c>
      <c r="I52" s="58">
        <f>H10</f>
        <v>2100</v>
      </c>
      <c r="J52" s="46"/>
    </row>
    <row r="53" spans="1:65" x14ac:dyDescent="0.3">
      <c r="A53" s="5">
        <v>15</v>
      </c>
      <c r="B53" s="38" t="s">
        <v>54</v>
      </c>
      <c r="C53" s="59">
        <f>B17</f>
        <v>40</v>
      </c>
      <c r="D53" s="57">
        <v>660</v>
      </c>
      <c r="E53" s="83">
        <f t="shared" si="6"/>
        <v>1.4521005113689265</v>
      </c>
      <c r="F53" s="82">
        <f t="shared" si="4"/>
        <v>13.922687671028564</v>
      </c>
      <c r="G53" s="82">
        <f t="shared" si="5"/>
        <v>15.374788182397491</v>
      </c>
      <c r="H53" s="64">
        <f>I15</f>
        <v>0.22300110000000004</v>
      </c>
      <c r="I53" s="58">
        <f>H10</f>
        <v>2100</v>
      </c>
      <c r="J53" s="46"/>
    </row>
    <row r="54" spans="1:65" x14ac:dyDescent="0.3">
      <c r="A54" s="46"/>
      <c r="B54" s="46"/>
      <c r="C54" s="46"/>
      <c r="D54" s="46"/>
      <c r="E54" s="46"/>
      <c r="F54" s="46"/>
      <c r="G54" s="46"/>
      <c r="H54" s="46"/>
      <c r="I54" s="46"/>
    </row>
    <row r="55" spans="1:65" x14ac:dyDescent="0.3">
      <c r="A55" s="134" t="s">
        <v>105</v>
      </c>
      <c r="B55" s="87" t="s">
        <v>77</v>
      </c>
      <c r="C55" s="88"/>
      <c r="D55" s="89" t="s">
        <v>78</v>
      </c>
      <c r="E55" s="89"/>
      <c r="F55" s="88" t="s">
        <v>79</v>
      </c>
      <c r="G55" s="88"/>
      <c r="H55" s="88"/>
      <c r="I55" s="88" t="s">
        <v>80</v>
      </c>
      <c r="J55" s="88"/>
      <c r="K55" s="88" t="s">
        <v>78</v>
      </c>
      <c r="L55" s="88"/>
      <c r="M55" s="88" t="s">
        <v>81</v>
      </c>
      <c r="N55" s="88"/>
      <c r="O55" s="88"/>
      <c r="P55" s="90" t="s">
        <v>77</v>
      </c>
      <c r="Q55" s="91"/>
      <c r="R55" s="97" t="s">
        <v>78</v>
      </c>
      <c r="S55" s="89"/>
      <c r="T55" s="88" t="s">
        <v>79</v>
      </c>
      <c r="U55" s="88"/>
      <c r="V55" s="88"/>
      <c r="W55" s="88" t="s">
        <v>80</v>
      </c>
      <c r="X55" s="88"/>
      <c r="Y55" s="88" t="s">
        <v>78</v>
      </c>
      <c r="Z55" s="88"/>
      <c r="AA55" s="88" t="s">
        <v>81</v>
      </c>
      <c r="AB55" s="88"/>
      <c r="AC55" s="88"/>
      <c r="AD55" s="90" t="s">
        <v>77</v>
      </c>
      <c r="AE55" s="88"/>
      <c r="AF55" s="89" t="s">
        <v>78</v>
      </c>
      <c r="AG55" s="98"/>
      <c r="AH55" s="99" t="s">
        <v>79</v>
      </c>
      <c r="AI55" s="88"/>
      <c r="AJ55" s="88"/>
      <c r="AK55" s="88" t="s">
        <v>80</v>
      </c>
      <c r="AL55" s="88"/>
      <c r="AM55" s="88" t="s">
        <v>78</v>
      </c>
      <c r="AN55" s="88"/>
      <c r="AO55" s="88" t="s">
        <v>81</v>
      </c>
      <c r="AP55" s="88"/>
      <c r="AQ55" s="88"/>
      <c r="AR55" s="90" t="s">
        <v>77</v>
      </c>
      <c r="AS55" s="88"/>
      <c r="AT55" s="89" t="s">
        <v>78</v>
      </c>
      <c r="AU55" s="89"/>
      <c r="AV55" s="88" t="s">
        <v>79</v>
      </c>
      <c r="AW55" s="91"/>
      <c r="AX55" s="99"/>
      <c r="AY55" s="88" t="s">
        <v>80</v>
      </c>
      <c r="AZ55" s="88"/>
      <c r="BA55" s="88" t="s">
        <v>78</v>
      </c>
      <c r="BB55" s="88"/>
      <c r="BC55" s="88" t="s">
        <v>81</v>
      </c>
      <c r="BD55" s="88"/>
      <c r="BE55" s="88"/>
      <c r="BF55" s="88" t="s">
        <v>77</v>
      </c>
      <c r="BG55" s="88"/>
      <c r="BH55" s="88"/>
      <c r="BI55" s="88"/>
      <c r="BJ55" s="88"/>
      <c r="BK55" s="88"/>
      <c r="BL55" s="88"/>
      <c r="BM55" s="91"/>
    </row>
    <row r="56" spans="1:65" x14ac:dyDescent="0.3">
      <c r="A56" t="s">
        <v>69</v>
      </c>
      <c r="B56" s="92">
        <v>1</v>
      </c>
      <c r="C56" s="6">
        <v>2</v>
      </c>
      <c r="D56" s="60">
        <v>3</v>
      </c>
      <c r="E56" s="60">
        <v>4</v>
      </c>
      <c r="F56" s="6">
        <v>5</v>
      </c>
      <c r="G56" s="6">
        <v>6</v>
      </c>
      <c r="H56" s="6">
        <v>7</v>
      </c>
      <c r="I56" s="6">
        <v>8</v>
      </c>
      <c r="J56" s="6">
        <v>9</v>
      </c>
      <c r="K56" s="6">
        <v>10</v>
      </c>
      <c r="L56" s="6">
        <v>11</v>
      </c>
      <c r="M56" s="6">
        <v>12</v>
      </c>
      <c r="N56" s="6">
        <v>13</v>
      </c>
      <c r="O56" s="6">
        <v>14</v>
      </c>
      <c r="P56" s="6">
        <v>15</v>
      </c>
      <c r="Q56" s="93">
        <v>16</v>
      </c>
      <c r="R56" s="92">
        <v>17</v>
      </c>
      <c r="S56" s="6">
        <v>18</v>
      </c>
      <c r="T56" s="6">
        <v>19</v>
      </c>
      <c r="U56" s="6">
        <v>20</v>
      </c>
      <c r="V56" s="6">
        <v>21</v>
      </c>
      <c r="W56" s="6">
        <v>22</v>
      </c>
      <c r="X56" s="6">
        <v>23</v>
      </c>
      <c r="Y56" s="6">
        <v>24</v>
      </c>
      <c r="Z56" s="6">
        <v>25</v>
      </c>
      <c r="AA56" s="6">
        <v>26</v>
      </c>
      <c r="AB56" s="6">
        <v>27</v>
      </c>
      <c r="AC56" s="6">
        <v>28</v>
      </c>
      <c r="AD56" s="6">
        <v>29</v>
      </c>
      <c r="AE56" s="6">
        <v>30</v>
      </c>
      <c r="AF56" s="6">
        <v>31</v>
      </c>
      <c r="AG56" s="93">
        <v>32</v>
      </c>
      <c r="AH56" s="92">
        <v>33</v>
      </c>
      <c r="AI56" s="6">
        <v>34</v>
      </c>
      <c r="AJ56" s="6">
        <v>35</v>
      </c>
      <c r="AK56" s="6">
        <v>36</v>
      </c>
      <c r="AL56" s="6">
        <v>37</v>
      </c>
      <c r="AM56" s="6">
        <v>38</v>
      </c>
      <c r="AN56" s="6">
        <v>39</v>
      </c>
      <c r="AO56" s="6">
        <v>40</v>
      </c>
      <c r="AP56" s="6">
        <v>41</v>
      </c>
      <c r="AQ56" s="6">
        <v>42</v>
      </c>
      <c r="AR56" s="6">
        <v>43</v>
      </c>
      <c r="AS56" s="6">
        <v>44</v>
      </c>
      <c r="AT56" s="6">
        <v>45</v>
      </c>
      <c r="AU56" s="6">
        <v>46</v>
      </c>
      <c r="AV56" s="6">
        <v>47</v>
      </c>
      <c r="AW56" s="93">
        <v>48</v>
      </c>
      <c r="AX56" s="92">
        <v>49</v>
      </c>
      <c r="AY56" s="6">
        <v>50</v>
      </c>
      <c r="AZ56" s="6">
        <v>51</v>
      </c>
      <c r="BA56" s="6">
        <v>52</v>
      </c>
      <c r="BB56" s="6">
        <v>53</v>
      </c>
      <c r="BC56" s="6">
        <v>54</v>
      </c>
      <c r="BD56" s="6">
        <v>55</v>
      </c>
      <c r="BE56" s="6">
        <v>56</v>
      </c>
      <c r="BF56" s="6">
        <v>57</v>
      </c>
      <c r="BG56" s="6">
        <v>58</v>
      </c>
      <c r="BH56" s="6">
        <v>59</v>
      </c>
      <c r="BI56" s="6">
        <v>60</v>
      </c>
      <c r="BJ56" s="15">
        <v>61</v>
      </c>
      <c r="BK56" s="15">
        <v>62</v>
      </c>
      <c r="BL56" s="15">
        <v>63</v>
      </c>
      <c r="BM56" s="93">
        <v>64</v>
      </c>
    </row>
    <row r="57" spans="1:65" x14ac:dyDescent="0.3">
      <c r="B57" s="133">
        <f>F40</f>
        <v>13.922687671028564</v>
      </c>
      <c r="C57" s="95">
        <f>B57</f>
        <v>13.922687671028564</v>
      </c>
      <c r="D57" s="95">
        <f>C57+1.453</f>
        <v>15.375687671028563</v>
      </c>
      <c r="E57" s="95">
        <f>D57</f>
        <v>15.375687671028563</v>
      </c>
      <c r="F57" s="95">
        <f>E57+1.453</f>
        <v>16.828687671028565</v>
      </c>
      <c r="G57" s="95">
        <f>F57</f>
        <v>16.828687671028565</v>
      </c>
      <c r="H57" s="95">
        <f>G57</f>
        <v>16.828687671028565</v>
      </c>
      <c r="I57" s="95">
        <f>H57+1.453</f>
        <v>18.281687671028564</v>
      </c>
      <c r="J57" s="95">
        <f>I57</f>
        <v>18.281687671028564</v>
      </c>
      <c r="K57" s="95">
        <f>J57+1.453</f>
        <v>19.734687671028563</v>
      </c>
      <c r="L57" s="95">
        <f>K57</f>
        <v>19.734687671028563</v>
      </c>
      <c r="M57" s="95">
        <f>L57+1.453</f>
        <v>21.187687671028563</v>
      </c>
      <c r="N57" s="95">
        <f>M57</f>
        <v>21.187687671028563</v>
      </c>
      <c r="O57" s="95">
        <f>N57</f>
        <v>21.187687671028563</v>
      </c>
      <c r="P57" s="95">
        <f>O57+1.453</f>
        <v>22.640687671028562</v>
      </c>
      <c r="Q57" s="96">
        <f>P57</f>
        <v>22.640687671028562</v>
      </c>
      <c r="R57" s="94">
        <f>Q57+1.453</f>
        <v>24.093687671028562</v>
      </c>
      <c r="S57" s="95">
        <f>R57</f>
        <v>24.093687671028562</v>
      </c>
      <c r="T57" s="95">
        <f>S57+1.453</f>
        <v>25.546687671028561</v>
      </c>
      <c r="U57" s="95">
        <f>T57</f>
        <v>25.546687671028561</v>
      </c>
      <c r="V57" s="95">
        <f>U57</f>
        <v>25.546687671028561</v>
      </c>
      <c r="W57" s="95">
        <f>V57+1.453</f>
        <v>26.99968767102856</v>
      </c>
      <c r="X57" s="95">
        <f>W57</f>
        <v>26.99968767102856</v>
      </c>
      <c r="Y57" s="95">
        <f>X57+1.453</f>
        <v>28.45268767102856</v>
      </c>
      <c r="Z57" s="95">
        <f>Y57</f>
        <v>28.45268767102856</v>
      </c>
      <c r="AA57" s="95">
        <f>Z57+1.453</f>
        <v>29.905687671028559</v>
      </c>
      <c r="AB57" s="95">
        <f>AA57</f>
        <v>29.905687671028559</v>
      </c>
      <c r="AC57" s="95">
        <f>AB57</f>
        <v>29.905687671028559</v>
      </c>
      <c r="AD57" s="95">
        <f>AC57+1.453</f>
        <v>31.358687671028559</v>
      </c>
      <c r="AE57" s="95">
        <f>AD57</f>
        <v>31.358687671028559</v>
      </c>
      <c r="AF57" s="95">
        <f>AE57+1.453</f>
        <v>32.811687671028558</v>
      </c>
      <c r="AG57" s="96">
        <f>AF57</f>
        <v>32.811687671028558</v>
      </c>
      <c r="AH57" s="94">
        <f>AG57+1.453</f>
        <v>34.264687671028561</v>
      </c>
      <c r="AI57" s="95">
        <f>AH57</f>
        <v>34.264687671028561</v>
      </c>
      <c r="AJ57" s="95">
        <f>AI57</f>
        <v>34.264687671028561</v>
      </c>
      <c r="AK57" s="95">
        <f>AJ57+1.453</f>
        <v>35.717687671028564</v>
      </c>
      <c r="AL57" s="95">
        <f>AK57</f>
        <v>35.717687671028564</v>
      </c>
      <c r="AM57" s="95">
        <f>AL57+1.453</f>
        <v>37.170687671028567</v>
      </c>
      <c r="AN57" s="95">
        <f>AM57</f>
        <v>37.170687671028567</v>
      </c>
      <c r="AO57" s="95">
        <f>AN57+1.453</f>
        <v>38.62368767102857</v>
      </c>
      <c r="AP57" s="95">
        <f>AO57</f>
        <v>38.62368767102857</v>
      </c>
      <c r="AQ57" s="95">
        <f>AP57</f>
        <v>38.62368767102857</v>
      </c>
      <c r="AR57" s="95">
        <f>AQ57+1.453</f>
        <v>40.076687671028573</v>
      </c>
      <c r="AS57" s="95">
        <f>AR57</f>
        <v>40.076687671028573</v>
      </c>
      <c r="AT57" s="95">
        <f>AS57+1.453</f>
        <v>41.529687671028576</v>
      </c>
      <c r="AU57" s="95">
        <f>AT57</f>
        <v>41.529687671028576</v>
      </c>
      <c r="AV57" s="95">
        <f>AU57+1.453</f>
        <v>42.982687671028579</v>
      </c>
      <c r="AW57" s="96">
        <f>AV57</f>
        <v>42.982687671028579</v>
      </c>
      <c r="AX57" s="94">
        <f>AW57</f>
        <v>42.982687671028579</v>
      </c>
      <c r="AY57" s="95">
        <f>AX57+1.453</f>
        <v>44.435687671028582</v>
      </c>
      <c r="AZ57" s="95">
        <f>AY57</f>
        <v>44.435687671028582</v>
      </c>
      <c r="BA57" s="95">
        <f>AZ57+1.453</f>
        <v>45.888687671028585</v>
      </c>
      <c r="BB57" s="95">
        <f>BA57</f>
        <v>45.888687671028585</v>
      </c>
      <c r="BC57" s="95">
        <f>BB57+1.453</f>
        <v>47.341687671028588</v>
      </c>
      <c r="BD57" s="95">
        <f>BC57</f>
        <v>47.341687671028588</v>
      </c>
      <c r="BE57" s="95">
        <f>BD57</f>
        <v>47.341687671028588</v>
      </c>
      <c r="BF57" s="95">
        <f>BE57+1.453</f>
        <v>48.794687671028591</v>
      </c>
      <c r="BG57" s="95">
        <f>BF57</f>
        <v>48.794687671028591</v>
      </c>
      <c r="BH57" s="95">
        <f>BG57+1.453</f>
        <v>50.247687671028594</v>
      </c>
      <c r="BI57" s="95">
        <f>BH57</f>
        <v>50.247687671028594</v>
      </c>
      <c r="BJ57" s="95">
        <f>BI57+1.453</f>
        <v>51.700687671028597</v>
      </c>
      <c r="BK57" s="95">
        <f>BJ57</f>
        <v>51.700687671028597</v>
      </c>
      <c r="BL57" s="95">
        <f>BK57</f>
        <v>51.700687671028597</v>
      </c>
      <c r="BM57" s="96">
        <f>BL57+1.453</f>
        <v>53.153687671028599</v>
      </c>
    </row>
    <row r="60" spans="1:65" x14ac:dyDescent="0.3">
      <c r="A60">
        <v>1</v>
      </c>
      <c r="B60">
        <v>13.922687671028564</v>
      </c>
    </row>
    <row r="61" spans="1:65" x14ac:dyDescent="0.3">
      <c r="A61">
        <v>2</v>
      </c>
      <c r="B61">
        <v>13.922687671028564</v>
      </c>
    </row>
    <row r="62" spans="1:65" x14ac:dyDescent="0.3">
      <c r="A62" s="46">
        <v>3</v>
      </c>
      <c r="B62">
        <v>15.375687671028563</v>
      </c>
      <c r="D62" s="46"/>
      <c r="E62" s="46"/>
    </row>
    <row r="63" spans="1:65" x14ac:dyDescent="0.3">
      <c r="A63" s="61">
        <v>4</v>
      </c>
      <c r="B63">
        <v>15.375687671028563</v>
      </c>
      <c r="D63" s="46"/>
      <c r="E63" s="46"/>
    </row>
    <row r="64" spans="1:65" x14ac:dyDescent="0.3">
      <c r="A64" s="46">
        <v>5</v>
      </c>
      <c r="B64">
        <v>16.828687671028565</v>
      </c>
      <c r="D64" s="46"/>
      <c r="E64" s="46"/>
    </row>
    <row r="65" spans="1:2" x14ac:dyDescent="0.3">
      <c r="A65">
        <v>6</v>
      </c>
      <c r="B65">
        <v>16.828687671028565</v>
      </c>
    </row>
    <row r="66" spans="1:2" x14ac:dyDescent="0.3">
      <c r="A66">
        <v>7</v>
      </c>
      <c r="B66">
        <v>16.828687671028565</v>
      </c>
    </row>
    <row r="67" spans="1:2" x14ac:dyDescent="0.3">
      <c r="A67">
        <v>8</v>
      </c>
      <c r="B67">
        <v>18.281687671028564</v>
      </c>
    </row>
    <row r="68" spans="1:2" x14ac:dyDescent="0.3">
      <c r="A68">
        <v>9</v>
      </c>
      <c r="B68">
        <v>18.281687671028564</v>
      </c>
    </row>
    <row r="69" spans="1:2" x14ac:dyDescent="0.3">
      <c r="A69">
        <v>10</v>
      </c>
      <c r="B69">
        <v>19.734687671028563</v>
      </c>
    </row>
    <row r="70" spans="1:2" x14ac:dyDescent="0.3">
      <c r="A70">
        <v>11</v>
      </c>
      <c r="B70">
        <v>19.734687671028563</v>
      </c>
    </row>
    <row r="71" spans="1:2" x14ac:dyDescent="0.3">
      <c r="A71">
        <v>12</v>
      </c>
      <c r="B71">
        <v>21.187687671028563</v>
      </c>
    </row>
    <row r="72" spans="1:2" x14ac:dyDescent="0.3">
      <c r="A72">
        <v>13</v>
      </c>
      <c r="B72">
        <v>21.187687671028563</v>
      </c>
    </row>
    <row r="73" spans="1:2" x14ac:dyDescent="0.3">
      <c r="A73">
        <v>14</v>
      </c>
      <c r="B73">
        <v>21.187687671028563</v>
      </c>
    </row>
    <row r="74" spans="1:2" x14ac:dyDescent="0.3">
      <c r="A74">
        <v>15</v>
      </c>
      <c r="B74">
        <v>22.640687671028562</v>
      </c>
    </row>
    <row r="75" spans="1:2" x14ac:dyDescent="0.3">
      <c r="A75">
        <v>16</v>
      </c>
      <c r="B75">
        <v>22.640687671028562</v>
      </c>
    </row>
    <row r="76" spans="1:2" x14ac:dyDescent="0.3">
      <c r="A76">
        <v>17</v>
      </c>
      <c r="B76">
        <v>24.093687671028562</v>
      </c>
    </row>
    <row r="77" spans="1:2" x14ac:dyDescent="0.3">
      <c r="A77">
        <v>18</v>
      </c>
      <c r="B77">
        <v>24.093687671028562</v>
      </c>
    </row>
    <row r="78" spans="1:2" x14ac:dyDescent="0.3">
      <c r="A78">
        <v>19</v>
      </c>
      <c r="B78">
        <v>25.546687671028561</v>
      </c>
    </row>
    <row r="79" spans="1:2" x14ac:dyDescent="0.3">
      <c r="A79">
        <v>20</v>
      </c>
      <c r="B79">
        <v>25.546687671028561</v>
      </c>
    </row>
    <row r="80" spans="1:2" x14ac:dyDescent="0.3">
      <c r="A80">
        <v>21</v>
      </c>
      <c r="B80">
        <v>25.546687671028561</v>
      </c>
    </row>
    <row r="81" spans="1:2" x14ac:dyDescent="0.3">
      <c r="A81">
        <v>22</v>
      </c>
      <c r="B81">
        <v>26.99968767102856</v>
      </c>
    </row>
    <row r="82" spans="1:2" x14ac:dyDescent="0.3">
      <c r="A82">
        <v>23</v>
      </c>
      <c r="B82">
        <v>26.99968767102856</v>
      </c>
    </row>
    <row r="83" spans="1:2" x14ac:dyDescent="0.3">
      <c r="A83">
        <v>24</v>
      </c>
      <c r="B83">
        <v>28.45268767102856</v>
      </c>
    </row>
    <row r="84" spans="1:2" x14ac:dyDescent="0.3">
      <c r="A84">
        <v>25</v>
      </c>
      <c r="B84">
        <v>28.45268767102856</v>
      </c>
    </row>
    <row r="85" spans="1:2" x14ac:dyDescent="0.3">
      <c r="A85">
        <v>26</v>
      </c>
      <c r="B85">
        <v>29.905687671028559</v>
      </c>
    </row>
    <row r="86" spans="1:2" x14ac:dyDescent="0.3">
      <c r="A86">
        <v>27</v>
      </c>
      <c r="B86">
        <v>29.905687671028559</v>
      </c>
    </row>
    <row r="87" spans="1:2" x14ac:dyDescent="0.3">
      <c r="A87">
        <v>28</v>
      </c>
      <c r="B87">
        <v>29.905687671028559</v>
      </c>
    </row>
    <row r="88" spans="1:2" x14ac:dyDescent="0.3">
      <c r="A88">
        <v>29</v>
      </c>
      <c r="B88">
        <v>31.358687671028559</v>
      </c>
    </row>
    <row r="89" spans="1:2" x14ac:dyDescent="0.3">
      <c r="A89">
        <v>30</v>
      </c>
      <c r="B89">
        <v>31.358687671028559</v>
      </c>
    </row>
    <row r="90" spans="1:2" x14ac:dyDescent="0.3">
      <c r="A90">
        <v>31</v>
      </c>
      <c r="B90">
        <v>32.811687671028558</v>
      </c>
    </row>
    <row r="91" spans="1:2" x14ac:dyDescent="0.3">
      <c r="A91">
        <v>32</v>
      </c>
      <c r="B91">
        <v>32.811687671028558</v>
      </c>
    </row>
    <row r="92" spans="1:2" x14ac:dyDescent="0.3">
      <c r="A92">
        <v>33</v>
      </c>
      <c r="B92">
        <v>34.264687671028561</v>
      </c>
    </row>
    <row r="93" spans="1:2" x14ac:dyDescent="0.3">
      <c r="A93">
        <v>34</v>
      </c>
      <c r="B93">
        <v>34.264687671028561</v>
      </c>
    </row>
    <row r="94" spans="1:2" x14ac:dyDescent="0.3">
      <c r="A94">
        <v>35</v>
      </c>
      <c r="B94">
        <v>34.264687671028561</v>
      </c>
    </row>
    <row r="95" spans="1:2" x14ac:dyDescent="0.3">
      <c r="A95">
        <v>36</v>
      </c>
      <c r="B95">
        <v>35.717687671028564</v>
      </c>
    </row>
    <row r="96" spans="1:2" x14ac:dyDescent="0.3">
      <c r="A96">
        <v>37</v>
      </c>
      <c r="B96">
        <v>35.717687671028564</v>
      </c>
    </row>
    <row r="97" spans="1:2" x14ac:dyDescent="0.3">
      <c r="A97">
        <v>38</v>
      </c>
      <c r="B97">
        <v>37.170687671028567</v>
      </c>
    </row>
    <row r="98" spans="1:2" x14ac:dyDescent="0.3">
      <c r="A98">
        <v>39</v>
      </c>
      <c r="B98">
        <v>37.170687671028567</v>
      </c>
    </row>
    <row r="99" spans="1:2" x14ac:dyDescent="0.3">
      <c r="A99">
        <v>40</v>
      </c>
      <c r="B99">
        <v>38.62368767102857</v>
      </c>
    </row>
    <row r="100" spans="1:2" x14ac:dyDescent="0.3">
      <c r="A100">
        <v>41</v>
      </c>
      <c r="B100">
        <v>38.62368767102857</v>
      </c>
    </row>
    <row r="101" spans="1:2" x14ac:dyDescent="0.3">
      <c r="A101">
        <v>42</v>
      </c>
      <c r="B101">
        <v>38.62368767102857</v>
      </c>
    </row>
    <row r="102" spans="1:2" x14ac:dyDescent="0.3">
      <c r="A102">
        <v>43</v>
      </c>
      <c r="B102">
        <v>40.076687671028573</v>
      </c>
    </row>
    <row r="103" spans="1:2" x14ac:dyDescent="0.3">
      <c r="A103">
        <v>44</v>
      </c>
      <c r="B103">
        <v>40.076687671028573</v>
      </c>
    </row>
    <row r="104" spans="1:2" x14ac:dyDescent="0.3">
      <c r="A104">
        <v>45</v>
      </c>
      <c r="B104">
        <v>41.529687671028576</v>
      </c>
    </row>
    <row r="105" spans="1:2" x14ac:dyDescent="0.3">
      <c r="A105">
        <v>46</v>
      </c>
      <c r="B105">
        <v>41.529687671028576</v>
      </c>
    </row>
    <row r="106" spans="1:2" x14ac:dyDescent="0.3">
      <c r="A106">
        <v>47</v>
      </c>
      <c r="B106">
        <v>42.982687671028579</v>
      </c>
    </row>
    <row r="107" spans="1:2" x14ac:dyDescent="0.3">
      <c r="A107">
        <v>48</v>
      </c>
      <c r="B107">
        <v>42.982687671028579</v>
      </c>
    </row>
    <row r="108" spans="1:2" x14ac:dyDescent="0.3">
      <c r="A108">
        <v>49</v>
      </c>
      <c r="B108">
        <v>42.982687671028579</v>
      </c>
    </row>
    <row r="109" spans="1:2" x14ac:dyDescent="0.3">
      <c r="A109">
        <v>50</v>
      </c>
      <c r="B109">
        <v>44.435687671028582</v>
      </c>
    </row>
    <row r="110" spans="1:2" x14ac:dyDescent="0.3">
      <c r="A110">
        <v>51</v>
      </c>
      <c r="B110">
        <v>44.435687671028582</v>
      </c>
    </row>
    <row r="111" spans="1:2" x14ac:dyDescent="0.3">
      <c r="A111">
        <v>52</v>
      </c>
      <c r="B111">
        <v>45.888687671028585</v>
      </c>
    </row>
    <row r="112" spans="1:2" x14ac:dyDescent="0.3">
      <c r="A112">
        <v>53</v>
      </c>
      <c r="B112">
        <v>45.888687671028585</v>
      </c>
    </row>
    <row r="113" spans="1:4" x14ac:dyDescent="0.3">
      <c r="A113">
        <v>54</v>
      </c>
      <c r="B113">
        <v>47.341687671028588</v>
      </c>
    </row>
    <row r="114" spans="1:4" x14ac:dyDescent="0.3">
      <c r="A114">
        <v>55</v>
      </c>
      <c r="B114">
        <v>47.341687671028588</v>
      </c>
    </row>
    <row r="115" spans="1:4" x14ac:dyDescent="0.3">
      <c r="A115">
        <v>56</v>
      </c>
      <c r="B115">
        <v>47.341687671028588</v>
      </c>
    </row>
    <row r="116" spans="1:4" x14ac:dyDescent="0.3">
      <c r="A116">
        <v>57</v>
      </c>
      <c r="B116">
        <v>48.794687671028591</v>
      </c>
    </row>
    <row r="117" spans="1:4" x14ac:dyDescent="0.3">
      <c r="A117">
        <v>58</v>
      </c>
      <c r="B117">
        <v>48.794687671028591</v>
      </c>
      <c r="D117">
        <f t="shared" ref="D117:D123" si="7">B117-B116</f>
        <v>0</v>
      </c>
    </row>
    <row r="118" spans="1:4" x14ac:dyDescent="0.3">
      <c r="A118">
        <v>59</v>
      </c>
      <c r="B118">
        <v>50.247687671028594</v>
      </c>
      <c r="D118">
        <f t="shared" si="7"/>
        <v>1.453000000000003</v>
      </c>
    </row>
    <row r="119" spans="1:4" x14ac:dyDescent="0.3">
      <c r="A119">
        <v>60</v>
      </c>
      <c r="B119">
        <v>50.247687671028594</v>
      </c>
      <c r="D119">
        <f t="shared" si="7"/>
        <v>0</v>
      </c>
    </row>
    <row r="120" spans="1:4" x14ac:dyDescent="0.3">
      <c r="A120">
        <v>61</v>
      </c>
      <c r="B120">
        <v>51.700687671028597</v>
      </c>
      <c r="D120">
        <f t="shared" si="7"/>
        <v>1.453000000000003</v>
      </c>
    </row>
    <row r="121" spans="1:4" x14ac:dyDescent="0.3">
      <c r="A121">
        <v>62</v>
      </c>
      <c r="B121">
        <v>51.700687671028597</v>
      </c>
      <c r="D121">
        <f t="shared" si="7"/>
        <v>0</v>
      </c>
    </row>
    <row r="122" spans="1:4" x14ac:dyDescent="0.3">
      <c r="A122">
        <v>63</v>
      </c>
      <c r="B122">
        <v>51.700687671028597</v>
      </c>
      <c r="D122">
        <f t="shared" si="7"/>
        <v>0</v>
      </c>
    </row>
    <row r="123" spans="1:4" x14ac:dyDescent="0.3">
      <c r="A123">
        <v>64</v>
      </c>
      <c r="B123">
        <v>53.153687671028599</v>
      </c>
      <c r="D123">
        <f t="shared" si="7"/>
        <v>1.453000000000003</v>
      </c>
    </row>
  </sheetData>
  <mergeCells count="2">
    <mergeCell ref="A1:G1"/>
    <mergeCell ref="K1:M1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R17:R38"/>
  <sheetViews>
    <sheetView zoomScale="70" zoomScaleNormal="70" workbookViewId="0">
      <selection activeCell="Q33" sqref="Q33"/>
    </sheetView>
  </sheetViews>
  <sheetFormatPr defaultRowHeight="14.4" x14ac:dyDescent="0.3"/>
  <cols>
    <col min="18" max="18" width="10.33203125" bestFit="1" customWidth="1"/>
  </cols>
  <sheetData>
    <row r="17" spans="18:18" x14ac:dyDescent="0.3">
      <c r="R17" s="77"/>
    </row>
    <row r="18" spans="18:18" x14ac:dyDescent="0.3">
      <c r="R18" s="77"/>
    </row>
    <row r="19" spans="18:18" x14ac:dyDescent="0.3">
      <c r="R19" s="77"/>
    </row>
    <row r="36" spans="18:18" x14ac:dyDescent="0.3">
      <c r="R36" s="77"/>
    </row>
    <row r="37" spans="18:18" x14ac:dyDescent="0.3">
      <c r="R37" s="77"/>
    </row>
    <row r="38" spans="18:18" x14ac:dyDescent="0.3">
      <c r="R38" s="77"/>
    </row>
  </sheetData>
  <pageMargins left="0.7" right="0.7" top="0.75" bottom="0.75" header="0.3" footer="0.3"/>
  <pageSetup paperSize="8" scale="73" fitToWidth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36"/>
  <sheetViews>
    <sheetView workbookViewId="0">
      <selection activeCell="C19" sqref="C19"/>
    </sheetView>
  </sheetViews>
  <sheetFormatPr defaultRowHeight="14.4" x14ac:dyDescent="0.3"/>
  <cols>
    <col min="2" max="4" width="10.5546875" customWidth="1"/>
    <col min="5" max="15" width="14.44140625" customWidth="1"/>
  </cols>
  <sheetData>
    <row r="1" spans="1:15" x14ac:dyDescent="0.3">
      <c r="A1" t="s">
        <v>9</v>
      </c>
      <c r="B1">
        <v>2</v>
      </c>
      <c r="C1">
        <v>3</v>
      </c>
      <c r="D1">
        <v>4</v>
      </c>
      <c r="E1" t="s">
        <v>41</v>
      </c>
      <c r="F1" t="s">
        <v>41</v>
      </c>
      <c r="G1" t="s">
        <v>66</v>
      </c>
      <c r="H1" t="s">
        <v>66</v>
      </c>
      <c r="I1" t="s">
        <v>66</v>
      </c>
      <c r="J1" t="s">
        <v>178</v>
      </c>
      <c r="K1" t="s">
        <v>178</v>
      </c>
      <c r="L1" t="s">
        <v>178</v>
      </c>
      <c r="M1" t="s">
        <v>179</v>
      </c>
      <c r="N1" t="s">
        <v>179</v>
      </c>
      <c r="O1" t="s">
        <v>179</v>
      </c>
    </row>
    <row r="2" spans="1:15" x14ac:dyDescent="0.3">
      <c r="A2">
        <v>0</v>
      </c>
      <c r="B2">
        <v>7.68</v>
      </c>
      <c r="C2">
        <v>7.62</v>
      </c>
      <c r="D2">
        <v>7.67</v>
      </c>
      <c r="E2">
        <v>7.22</v>
      </c>
      <c r="F2">
        <v>7.29</v>
      </c>
      <c r="G2">
        <v>7.28</v>
      </c>
      <c r="H2">
        <v>7.25</v>
      </c>
      <c r="I2">
        <v>7.35</v>
      </c>
      <c r="J2">
        <v>7.15</v>
      </c>
      <c r="K2">
        <v>7.22</v>
      </c>
      <c r="L2">
        <v>7.18</v>
      </c>
      <c r="M2">
        <v>7.1</v>
      </c>
      <c r="N2">
        <v>7.12</v>
      </c>
      <c r="O2">
        <v>7.14</v>
      </c>
    </row>
    <row r="3" spans="1:15" x14ac:dyDescent="0.3">
      <c r="A3">
        <v>6</v>
      </c>
      <c r="B3">
        <v>7.63</v>
      </c>
      <c r="C3">
        <v>7.57</v>
      </c>
      <c r="D3">
        <v>7.63</v>
      </c>
      <c r="E3">
        <v>6.8</v>
      </c>
      <c r="F3">
        <v>6.73</v>
      </c>
      <c r="G3">
        <v>6.62</v>
      </c>
      <c r="H3">
        <v>6.65</v>
      </c>
      <c r="I3">
        <v>6.85</v>
      </c>
      <c r="J3">
        <v>6.65</v>
      </c>
      <c r="K3">
        <v>6.75</v>
      </c>
      <c r="L3">
        <v>6.63</v>
      </c>
      <c r="M3">
        <v>6.58</v>
      </c>
      <c r="N3">
        <v>6.63</v>
      </c>
      <c r="O3">
        <v>6.68</v>
      </c>
    </row>
    <row r="4" spans="1:15" x14ac:dyDescent="0.3">
      <c r="A4">
        <v>8</v>
      </c>
      <c r="B4">
        <v>7.61</v>
      </c>
      <c r="C4">
        <v>7.45</v>
      </c>
      <c r="D4">
        <v>7.58</v>
      </c>
      <c r="E4">
        <v>6.36</v>
      </c>
      <c r="F4">
        <v>6.38</v>
      </c>
      <c r="G4">
        <v>6.26</v>
      </c>
      <c r="H4">
        <v>6.35</v>
      </c>
      <c r="I4">
        <v>6.23</v>
      </c>
      <c r="J4">
        <v>6.38</v>
      </c>
      <c r="K4">
        <v>6.38</v>
      </c>
      <c r="L4">
        <v>6.38</v>
      </c>
      <c r="M4">
        <v>6.35</v>
      </c>
      <c r="N4">
        <v>6.37</v>
      </c>
      <c r="O4">
        <v>6.35</v>
      </c>
    </row>
    <row r="5" spans="1:15" x14ac:dyDescent="0.3">
      <c r="A5">
        <v>10</v>
      </c>
      <c r="B5">
        <v>7.35</v>
      </c>
      <c r="C5">
        <v>7.54</v>
      </c>
      <c r="D5">
        <v>7.52</v>
      </c>
      <c r="E5">
        <v>5.25</v>
      </c>
      <c r="F5">
        <v>5.24</v>
      </c>
      <c r="G5">
        <v>5.15</v>
      </c>
      <c r="H5">
        <v>5.13</v>
      </c>
      <c r="I5">
        <v>5.12</v>
      </c>
      <c r="J5">
        <v>5.35</v>
      </c>
      <c r="K5">
        <v>5.17</v>
      </c>
      <c r="L5">
        <v>5.19</v>
      </c>
      <c r="M5">
        <v>5.27</v>
      </c>
      <c r="N5">
        <v>5.35</v>
      </c>
      <c r="O5">
        <v>5.28</v>
      </c>
    </row>
    <row r="6" spans="1:15" x14ac:dyDescent="0.3">
      <c r="A6">
        <v>13</v>
      </c>
      <c r="B6">
        <v>7.67</v>
      </c>
      <c r="C6">
        <v>7.66</v>
      </c>
      <c r="D6">
        <v>7.61</v>
      </c>
      <c r="E6">
        <v>6.34</v>
      </c>
      <c r="F6">
        <v>6.38</v>
      </c>
      <c r="G6">
        <v>6.2</v>
      </c>
      <c r="H6">
        <v>6.28</v>
      </c>
      <c r="I6">
        <v>6.38</v>
      </c>
      <c r="J6">
        <v>6.41</v>
      </c>
      <c r="K6">
        <v>6.43</v>
      </c>
      <c r="L6">
        <v>6.28</v>
      </c>
      <c r="M6">
        <v>6.32</v>
      </c>
      <c r="N6">
        <v>6.27</v>
      </c>
      <c r="O6">
        <v>6.29</v>
      </c>
    </row>
    <row r="7" spans="1:15" x14ac:dyDescent="0.3">
      <c r="A7">
        <v>15</v>
      </c>
      <c r="B7">
        <v>7.61</v>
      </c>
      <c r="C7">
        <v>7.65</v>
      </c>
      <c r="D7">
        <v>7.6</v>
      </c>
      <c r="E7">
        <v>6.32</v>
      </c>
      <c r="F7">
        <v>6.31</v>
      </c>
      <c r="G7">
        <v>6.15</v>
      </c>
      <c r="H7">
        <v>6.28</v>
      </c>
      <c r="I7">
        <v>6.35</v>
      </c>
      <c r="J7">
        <v>6.39</v>
      </c>
      <c r="K7">
        <v>6.41</v>
      </c>
      <c r="L7">
        <v>6.28</v>
      </c>
      <c r="M7">
        <v>6.31</v>
      </c>
      <c r="N7">
        <v>6.25</v>
      </c>
      <c r="O7">
        <v>6.27</v>
      </c>
    </row>
    <row r="8" spans="1:15" x14ac:dyDescent="0.3">
      <c r="A8">
        <v>17</v>
      </c>
      <c r="B8">
        <v>7.63</v>
      </c>
      <c r="C8">
        <v>7.57</v>
      </c>
      <c r="D8">
        <v>7.61</v>
      </c>
      <c r="E8">
        <v>6.29</v>
      </c>
      <c r="F8">
        <v>6.27</v>
      </c>
      <c r="G8">
        <v>6.1</v>
      </c>
      <c r="H8">
        <v>6.21</v>
      </c>
      <c r="I8">
        <v>6.33</v>
      </c>
      <c r="J8">
        <v>6.31</v>
      </c>
      <c r="K8">
        <v>6.37</v>
      </c>
      <c r="L8">
        <v>6.15</v>
      </c>
      <c r="M8">
        <v>6.24</v>
      </c>
      <c r="N8">
        <v>6.16</v>
      </c>
      <c r="O8">
        <v>6.19</v>
      </c>
    </row>
    <row r="9" spans="1:15" x14ac:dyDescent="0.3">
      <c r="A9">
        <v>20</v>
      </c>
      <c r="B9">
        <v>7.61</v>
      </c>
      <c r="C9">
        <v>7.55</v>
      </c>
      <c r="D9">
        <v>7.59</v>
      </c>
      <c r="E9">
        <v>5.65</v>
      </c>
      <c r="F9">
        <v>6.58</v>
      </c>
      <c r="G9">
        <v>6.64</v>
      </c>
      <c r="H9">
        <v>6.46</v>
      </c>
      <c r="I9">
        <v>6.4</v>
      </c>
      <c r="J9">
        <v>6.81</v>
      </c>
      <c r="K9">
        <v>6.58</v>
      </c>
      <c r="L9">
        <v>6.68</v>
      </c>
      <c r="M9">
        <v>6.71</v>
      </c>
      <c r="N9">
        <v>6.7</v>
      </c>
      <c r="O9">
        <v>6.83</v>
      </c>
    </row>
    <row r="10" spans="1:15" x14ac:dyDescent="0.3">
      <c r="A10">
        <v>22</v>
      </c>
      <c r="B10">
        <v>7.65</v>
      </c>
      <c r="C10">
        <v>7.55</v>
      </c>
      <c r="D10">
        <v>7.58</v>
      </c>
      <c r="E10">
        <v>6.26</v>
      </c>
      <c r="F10">
        <v>6.24</v>
      </c>
      <c r="G10">
        <v>6.38</v>
      </c>
      <c r="H10">
        <v>6.42</v>
      </c>
      <c r="I10">
        <v>6.43</v>
      </c>
      <c r="J10">
        <v>6.75</v>
      </c>
      <c r="K10">
        <v>6.62</v>
      </c>
      <c r="L10">
        <v>6.65</v>
      </c>
      <c r="M10">
        <v>6.75</v>
      </c>
      <c r="N10">
        <v>6.64</v>
      </c>
      <c r="O10">
        <v>6.72</v>
      </c>
    </row>
    <row r="11" spans="1:15" x14ac:dyDescent="0.3">
      <c r="A11">
        <v>27</v>
      </c>
      <c r="B11">
        <v>7.63</v>
      </c>
      <c r="C11">
        <v>7.54</v>
      </c>
      <c r="D11">
        <v>7.62</v>
      </c>
      <c r="E11">
        <v>6.1</v>
      </c>
      <c r="F11">
        <v>6.36</v>
      </c>
      <c r="G11">
        <v>6.62</v>
      </c>
      <c r="H11">
        <v>6.62</v>
      </c>
      <c r="I11">
        <v>6.74</v>
      </c>
      <c r="J11">
        <v>6.67</v>
      </c>
      <c r="K11">
        <v>6.51</v>
      </c>
      <c r="L11">
        <v>6.61</v>
      </c>
      <c r="M11">
        <v>6.69</v>
      </c>
      <c r="N11">
        <v>6.7</v>
      </c>
      <c r="O11">
        <v>6.77</v>
      </c>
    </row>
    <row r="12" spans="1:15" x14ac:dyDescent="0.3">
      <c r="A12">
        <v>29</v>
      </c>
      <c r="B12">
        <v>7.64</v>
      </c>
      <c r="C12">
        <v>7.53</v>
      </c>
      <c r="D12">
        <v>7.67</v>
      </c>
      <c r="E12">
        <v>6.82</v>
      </c>
      <c r="F12">
        <v>6.72</v>
      </c>
      <c r="G12">
        <v>6.84</v>
      </c>
      <c r="H12">
        <v>6</v>
      </c>
      <c r="I12">
        <v>6.35</v>
      </c>
      <c r="J12">
        <v>6.89</v>
      </c>
      <c r="K12">
        <v>6.33</v>
      </c>
      <c r="L12">
        <v>6.41</v>
      </c>
      <c r="M12">
        <v>6.85</v>
      </c>
      <c r="N12">
        <v>7.04</v>
      </c>
      <c r="O12">
        <v>6.85</v>
      </c>
    </row>
    <row r="13" spans="1:15" x14ac:dyDescent="0.3">
      <c r="A13">
        <v>31</v>
      </c>
      <c r="B13">
        <v>7.7</v>
      </c>
      <c r="C13">
        <v>7.66</v>
      </c>
      <c r="D13">
        <v>7.58</v>
      </c>
      <c r="E13">
        <v>6.93</v>
      </c>
      <c r="F13">
        <v>6.25</v>
      </c>
      <c r="G13">
        <v>6.38</v>
      </c>
      <c r="H13">
        <v>6.81</v>
      </c>
      <c r="I13">
        <v>6.68</v>
      </c>
      <c r="J13">
        <v>6.21</v>
      </c>
      <c r="K13">
        <v>6.71</v>
      </c>
      <c r="L13">
        <v>6.34</v>
      </c>
      <c r="M13">
        <v>6.79</v>
      </c>
      <c r="N13">
        <v>6.78</v>
      </c>
      <c r="O13">
        <v>6.38</v>
      </c>
    </row>
    <row r="14" spans="1:15" x14ac:dyDescent="0.3">
      <c r="A14">
        <v>34</v>
      </c>
      <c r="B14">
        <v>7.67</v>
      </c>
      <c r="C14">
        <v>7.59</v>
      </c>
      <c r="D14">
        <v>7.56</v>
      </c>
      <c r="E14">
        <v>6.95</v>
      </c>
      <c r="F14">
        <v>6.58</v>
      </c>
      <c r="G14">
        <v>6.25</v>
      </c>
      <c r="H14">
        <v>6.87</v>
      </c>
      <c r="I14">
        <v>6.65</v>
      </c>
      <c r="J14">
        <v>6.98</v>
      </c>
      <c r="K14">
        <v>6.67</v>
      </c>
      <c r="L14">
        <v>6.12</v>
      </c>
      <c r="M14">
        <v>6.84</v>
      </c>
      <c r="N14">
        <v>6.71</v>
      </c>
      <c r="O14">
        <v>6.24</v>
      </c>
    </row>
    <row r="15" spans="1:15" x14ac:dyDescent="0.3">
      <c r="A15">
        <v>36</v>
      </c>
      <c r="B15">
        <v>7.63</v>
      </c>
      <c r="C15">
        <v>7.57</v>
      </c>
      <c r="D15">
        <v>7.61</v>
      </c>
      <c r="E15">
        <v>6.1</v>
      </c>
      <c r="F15">
        <v>6.64</v>
      </c>
      <c r="G15">
        <v>6.57</v>
      </c>
      <c r="H15">
        <v>6.92</v>
      </c>
      <c r="I15">
        <v>6.87</v>
      </c>
      <c r="J15">
        <v>6.15</v>
      </c>
      <c r="K15">
        <v>6.83</v>
      </c>
      <c r="L15">
        <v>6.24</v>
      </c>
      <c r="M15">
        <v>6.96</v>
      </c>
      <c r="N15">
        <v>6.93</v>
      </c>
      <c r="O15">
        <v>6.31</v>
      </c>
    </row>
    <row r="16" spans="1:15" x14ac:dyDescent="0.3">
      <c r="A16">
        <v>38</v>
      </c>
      <c r="B16">
        <v>7.63</v>
      </c>
      <c r="C16">
        <v>7.53</v>
      </c>
      <c r="D16">
        <v>7.58</v>
      </c>
      <c r="E16">
        <v>6.82</v>
      </c>
      <c r="F16">
        <v>6.78</v>
      </c>
      <c r="G16">
        <v>6.84</v>
      </c>
      <c r="H16">
        <v>6.05</v>
      </c>
      <c r="I16">
        <v>6.11</v>
      </c>
      <c r="J16">
        <v>6.21</v>
      </c>
      <c r="K16">
        <v>6.1</v>
      </c>
      <c r="L16">
        <v>6.47</v>
      </c>
      <c r="M16">
        <v>6.14</v>
      </c>
      <c r="N16">
        <v>6.12</v>
      </c>
      <c r="O16">
        <v>6.48</v>
      </c>
    </row>
    <row r="17" spans="1:15" x14ac:dyDescent="0.3">
      <c r="A17">
        <v>41</v>
      </c>
      <c r="B17">
        <v>7.61</v>
      </c>
      <c r="C17">
        <v>7.54</v>
      </c>
      <c r="D17">
        <v>7.59</v>
      </c>
      <c r="E17">
        <v>6.78</v>
      </c>
      <c r="F17">
        <v>6.83</v>
      </c>
      <c r="G17">
        <v>6.78</v>
      </c>
      <c r="H17">
        <v>6.94</v>
      </c>
      <c r="I17">
        <v>6.97</v>
      </c>
      <c r="J17">
        <v>6.05</v>
      </c>
      <c r="K17">
        <v>6.91</v>
      </c>
      <c r="L17">
        <v>6.21</v>
      </c>
      <c r="M17">
        <v>6.98</v>
      </c>
      <c r="N17">
        <v>6.96</v>
      </c>
      <c r="O17">
        <v>6.21</v>
      </c>
    </row>
    <row r="18" spans="1:15" x14ac:dyDescent="0.3">
      <c r="A18">
        <v>60</v>
      </c>
      <c r="B18">
        <v>7.68</v>
      </c>
      <c r="C18">
        <v>7.51</v>
      </c>
      <c r="D18">
        <v>7.56</v>
      </c>
      <c r="E18">
        <v>6.54</v>
      </c>
      <c r="F18">
        <v>6.67</v>
      </c>
      <c r="G18">
        <v>6.64</v>
      </c>
      <c r="H18">
        <v>6.35</v>
      </c>
      <c r="I18">
        <v>6.58</v>
      </c>
      <c r="J18">
        <v>6.35</v>
      </c>
      <c r="K18">
        <v>6.84</v>
      </c>
      <c r="L18">
        <v>6.48</v>
      </c>
      <c r="M18">
        <v>6.58</v>
      </c>
      <c r="N18">
        <v>6.81</v>
      </c>
      <c r="O18">
        <v>6.56</v>
      </c>
    </row>
    <row r="19" spans="1:15" ht="27.6" customHeight="1" x14ac:dyDescent="0.35">
      <c r="A19" t="s">
        <v>9</v>
      </c>
      <c r="B19" s="22" t="s">
        <v>27</v>
      </c>
      <c r="C19" s="22" t="s">
        <v>176</v>
      </c>
      <c r="D19" s="22" t="s">
        <v>177</v>
      </c>
      <c r="E19" s="22" t="s">
        <v>41</v>
      </c>
      <c r="F19" s="22" t="s">
        <v>59</v>
      </c>
      <c r="G19" s="22" t="s">
        <v>66</v>
      </c>
      <c r="H19" s="22" t="s">
        <v>61</v>
      </c>
      <c r="I19" s="22" t="s">
        <v>180</v>
      </c>
      <c r="J19" s="22" t="s">
        <v>62</v>
      </c>
      <c r="K19" s="22" t="s">
        <v>181</v>
      </c>
      <c r="L19" s="22" t="s">
        <v>63</v>
      </c>
    </row>
    <row r="20" spans="1:15" x14ac:dyDescent="0.3">
      <c r="A20">
        <v>0</v>
      </c>
      <c r="B20" s="80">
        <f>B2</f>
        <v>7.68</v>
      </c>
      <c r="C20" s="80">
        <f>AVERAGE(C2:D2)</f>
        <v>7.6449999999999996</v>
      </c>
      <c r="D20" s="80">
        <f>STDEVA(C2:D2)</f>
        <v>3.5355339059327251E-2</v>
      </c>
      <c r="E20" s="80">
        <f>AVERAGE(E2:F2)</f>
        <v>7.2549999999999999</v>
      </c>
      <c r="F20" s="80">
        <f>STDEVA(E2:F2)</f>
        <v>4.9497474683058526E-2</v>
      </c>
      <c r="G20" s="80">
        <f>AVERAGE(G2:I2)</f>
        <v>7.2933333333333339</v>
      </c>
      <c r="H20" s="80">
        <f>STDEVA(G2:I2)</f>
        <v>5.1316014394468618E-2</v>
      </c>
      <c r="I20" s="80">
        <f>AVERAGE(J2:L2)</f>
        <v>7.1833333333333336</v>
      </c>
      <c r="J20" s="80">
        <f>STDEVA(J2:L2)</f>
        <v>3.5118845842842181E-2</v>
      </c>
      <c r="K20" s="80">
        <f>AVERAGE(M2:O2)</f>
        <v>7.12</v>
      </c>
      <c r="L20" s="80">
        <f>STDEVA(M2:O2)</f>
        <v>2.0000000000000018E-2</v>
      </c>
    </row>
    <row r="21" spans="1:15" x14ac:dyDescent="0.3">
      <c r="A21">
        <v>6</v>
      </c>
      <c r="B21" s="80">
        <f t="shared" ref="B21:B35" si="0">B3</f>
        <v>7.63</v>
      </c>
      <c r="C21" s="80">
        <f t="shared" ref="C21:C35" si="1">AVERAGE(C3:D3)</f>
        <v>7.6</v>
      </c>
      <c r="D21" s="80">
        <f t="shared" ref="D21:D36" si="2">STDEVA(C3:D3)</f>
        <v>4.2426406871192576E-2</v>
      </c>
      <c r="E21" s="80">
        <f t="shared" ref="E21:E36" si="3">AVERAGE(E3:F3)</f>
        <v>6.7650000000000006</v>
      </c>
      <c r="F21" s="80">
        <f t="shared" ref="F21:F36" si="4">STDEVA(E3:F3)</f>
        <v>4.9497474683057895E-2</v>
      </c>
      <c r="G21" s="80">
        <f t="shared" ref="G21:G35" si="5">AVERAGE(G3:I3)</f>
        <v>6.7066666666666661</v>
      </c>
      <c r="H21" s="80">
        <f t="shared" ref="H21:H36" si="6">STDEVA(G3:I3)</f>
        <v>0.12503332889007335</v>
      </c>
      <c r="I21" s="80">
        <f t="shared" ref="I21:I35" si="7">AVERAGE(J3:L3)</f>
        <v>6.6766666666666667</v>
      </c>
      <c r="J21" s="80">
        <f t="shared" ref="J21:J35" si="8">STDEVA(J3:L3)</f>
        <v>6.4291005073286334E-2</v>
      </c>
      <c r="K21" s="80">
        <f t="shared" ref="K21:K35" si="9">AVERAGE(M3:O3)</f>
        <v>6.63</v>
      </c>
      <c r="L21" s="80">
        <f t="shared" ref="L21:L35" si="10">STDEVA(M3:O3)</f>
        <v>4.9999999999999822E-2</v>
      </c>
    </row>
    <row r="22" spans="1:15" x14ac:dyDescent="0.3">
      <c r="A22">
        <v>8</v>
      </c>
      <c r="B22" s="80">
        <f t="shared" si="0"/>
        <v>7.61</v>
      </c>
      <c r="C22" s="80">
        <f t="shared" si="1"/>
        <v>7.5150000000000006</v>
      </c>
      <c r="D22" s="80">
        <f t="shared" si="2"/>
        <v>9.1923881554251102E-2</v>
      </c>
      <c r="E22" s="80">
        <f t="shared" si="3"/>
        <v>6.37</v>
      </c>
      <c r="F22" s="80">
        <f t="shared" si="4"/>
        <v>1.4142135623730649E-2</v>
      </c>
      <c r="G22" s="80">
        <f t="shared" si="5"/>
        <v>6.28</v>
      </c>
      <c r="H22" s="80">
        <f t="shared" si="6"/>
        <v>6.2449979983983647E-2</v>
      </c>
      <c r="I22" s="80">
        <f t="shared" si="7"/>
        <v>6.38</v>
      </c>
      <c r="J22" s="80">
        <f t="shared" si="8"/>
        <v>0</v>
      </c>
      <c r="K22" s="80">
        <f t="shared" si="9"/>
        <v>6.3566666666666665</v>
      </c>
      <c r="L22" s="80">
        <f t="shared" si="10"/>
        <v>1.1547005383792781E-2</v>
      </c>
    </row>
    <row r="23" spans="1:15" x14ac:dyDescent="0.3">
      <c r="A23">
        <v>10</v>
      </c>
      <c r="B23" s="80">
        <f t="shared" si="0"/>
        <v>7.35</v>
      </c>
      <c r="C23" s="80">
        <f t="shared" si="1"/>
        <v>7.5299999999999994</v>
      </c>
      <c r="D23" s="80">
        <f t="shared" si="2"/>
        <v>1.4142135623731277E-2</v>
      </c>
      <c r="E23" s="80">
        <f t="shared" si="3"/>
        <v>5.2450000000000001</v>
      </c>
      <c r="F23" s="80">
        <f t="shared" si="4"/>
        <v>7.0710678118653244E-3</v>
      </c>
      <c r="G23" s="80">
        <f t="shared" si="5"/>
        <v>5.1333333333333337</v>
      </c>
      <c r="H23" s="80">
        <f t="shared" si="6"/>
        <v>1.5275252316519626E-2</v>
      </c>
      <c r="I23" s="80">
        <f t="shared" si="7"/>
        <v>5.2366666666666672</v>
      </c>
      <c r="J23" s="80">
        <f t="shared" si="8"/>
        <v>9.8657657246324679E-2</v>
      </c>
      <c r="K23" s="80">
        <f t="shared" si="9"/>
        <v>5.3</v>
      </c>
      <c r="L23" s="80">
        <f t="shared" si="10"/>
        <v>4.3588989435406622E-2</v>
      </c>
    </row>
    <row r="24" spans="1:15" x14ac:dyDescent="0.3">
      <c r="A24">
        <v>13</v>
      </c>
      <c r="B24" s="80">
        <f t="shared" si="0"/>
        <v>7.67</v>
      </c>
      <c r="C24" s="80">
        <f t="shared" si="1"/>
        <v>7.6349999999999998</v>
      </c>
      <c r="D24" s="80">
        <f t="shared" si="2"/>
        <v>3.5355339059327251E-2</v>
      </c>
      <c r="E24" s="80">
        <f t="shared" si="3"/>
        <v>6.3599999999999994</v>
      </c>
      <c r="F24" s="80">
        <f t="shared" si="4"/>
        <v>2.8284271247461926E-2</v>
      </c>
      <c r="G24" s="80">
        <f t="shared" si="5"/>
        <v>6.2866666666666662</v>
      </c>
      <c r="H24" s="80">
        <f t="shared" si="6"/>
        <v>9.0184995056457731E-2</v>
      </c>
      <c r="I24" s="80">
        <f t="shared" si="7"/>
        <v>6.373333333333334</v>
      </c>
      <c r="J24" s="80">
        <f t="shared" si="8"/>
        <v>8.144527815247056E-2</v>
      </c>
      <c r="K24" s="80">
        <f t="shared" si="9"/>
        <v>6.293333333333333</v>
      </c>
      <c r="L24" s="80">
        <f t="shared" si="10"/>
        <v>2.5166114784236179E-2</v>
      </c>
    </row>
    <row r="25" spans="1:15" x14ac:dyDescent="0.3">
      <c r="A25">
        <v>15</v>
      </c>
      <c r="B25" s="80">
        <f t="shared" si="0"/>
        <v>7.61</v>
      </c>
      <c r="C25" s="80">
        <f t="shared" si="1"/>
        <v>7.625</v>
      </c>
      <c r="D25" s="80">
        <f t="shared" si="2"/>
        <v>3.5355339059327882E-2</v>
      </c>
      <c r="E25" s="80">
        <f t="shared" si="3"/>
        <v>6.3149999999999995</v>
      </c>
      <c r="F25" s="80">
        <f t="shared" si="4"/>
        <v>7.0710678118659524E-3</v>
      </c>
      <c r="G25" s="80">
        <f t="shared" si="5"/>
        <v>6.2600000000000007</v>
      </c>
      <c r="H25" s="80">
        <f t="shared" si="6"/>
        <v>0.10148891565092187</v>
      </c>
      <c r="I25" s="80">
        <f t="shared" si="7"/>
        <v>6.36</v>
      </c>
      <c r="J25" s="80">
        <f t="shared" si="8"/>
        <v>6.999999999999984E-2</v>
      </c>
      <c r="K25" s="80">
        <f t="shared" si="9"/>
        <v>6.2766666666666664</v>
      </c>
      <c r="L25" s="80">
        <f t="shared" si="10"/>
        <v>3.055050463303877E-2</v>
      </c>
    </row>
    <row r="26" spans="1:15" x14ac:dyDescent="0.3">
      <c r="A26">
        <v>17</v>
      </c>
      <c r="B26" s="80">
        <f t="shared" si="0"/>
        <v>7.63</v>
      </c>
      <c r="C26" s="80">
        <f t="shared" si="1"/>
        <v>7.59</v>
      </c>
      <c r="D26" s="80">
        <f t="shared" si="2"/>
        <v>2.8284271247461926E-2</v>
      </c>
      <c r="E26" s="80">
        <f t="shared" si="3"/>
        <v>6.2799999999999994</v>
      </c>
      <c r="F26" s="80">
        <f t="shared" si="4"/>
        <v>1.4142135623731277E-2</v>
      </c>
      <c r="G26" s="80">
        <f t="shared" si="5"/>
        <v>6.2133333333333338</v>
      </c>
      <c r="H26" s="80">
        <f t="shared" si="6"/>
        <v>0.11503622617824953</v>
      </c>
      <c r="I26" s="80">
        <f t="shared" si="7"/>
        <v>6.2766666666666664</v>
      </c>
      <c r="J26" s="80">
        <f t="shared" si="8"/>
        <v>0.11372481406154633</v>
      </c>
      <c r="K26" s="80">
        <f t="shared" si="9"/>
        <v>6.1966666666666663</v>
      </c>
      <c r="L26" s="80">
        <f t="shared" si="10"/>
        <v>4.0414518843273822E-2</v>
      </c>
    </row>
    <row r="27" spans="1:15" x14ac:dyDescent="0.3">
      <c r="A27">
        <v>20</v>
      </c>
      <c r="B27" s="80">
        <f t="shared" si="0"/>
        <v>7.61</v>
      </c>
      <c r="C27" s="80">
        <f t="shared" si="1"/>
        <v>7.57</v>
      </c>
      <c r="D27" s="80">
        <f t="shared" si="2"/>
        <v>2.8284271247461926E-2</v>
      </c>
      <c r="E27" s="80">
        <f t="shared" si="3"/>
        <v>6.1150000000000002</v>
      </c>
      <c r="F27" s="80">
        <f t="shared" si="4"/>
        <v>0.65760930650348903</v>
      </c>
      <c r="G27" s="80">
        <f t="shared" si="5"/>
        <v>6.5</v>
      </c>
      <c r="H27" s="80">
        <f t="shared" si="6"/>
        <v>0.12489995996796766</v>
      </c>
      <c r="I27" s="80">
        <f t="shared" si="7"/>
        <v>6.69</v>
      </c>
      <c r="J27" s="80">
        <f t="shared" si="8"/>
        <v>0.11532562594670774</v>
      </c>
      <c r="K27" s="80">
        <f t="shared" si="9"/>
        <v>6.746666666666667</v>
      </c>
      <c r="L27" s="80">
        <f t="shared" si="10"/>
        <v>7.2341781380702352E-2</v>
      </c>
    </row>
    <row r="28" spans="1:15" x14ac:dyDescent="0.3">
      <c r="A28">
        <v>22</v>
      </c>
      <c r="B28" s="80">
        <f t="shared" si="0"/>
        <v>7.65</v>
      </c>
      <c r="C28" s="80">
        <f t="shared" si="1"/>
        <v>7.5649999999999995</v>
      </c>
      <c r="D28" s="80">
        <f t="shared" si="2"/>
        <v>2.12132034355966E-2</v>
      </c>
      <c r="E28" s="80">
        <f t="shared" si="3"/>
        <v>6.25</v>
      </c>
      <c r="F28" s="80">
        <f t="shared" si="4"/>
        <v>1.4142135623730649E-2</v>
      </c>
      <c r="G28" s="80">
        <f t="shared" si="5"/>
        <v>6.41</v>
      </c>
      <c r="H28" s="80">
        <f t="shared" si="6"/>
        <v>2.6457513110645845E-2</v>
      </c>
      <c r="I28" s="80">
        <f t="shared" si="7"/>
        <v>6.6733333333333347</v>
      </c>
      <c r="J28" s="80">
        <f t="shared" si="8"/>
        <v>6.8068592855540358E-2</v>
      </c>
      <c r="K28" s="80">
        <f t="shared" si="9"/>
        <v>6.7033333333333331</v>
      </c>
      <c r="L28" s="80">
        <f t="shared" si="10"/>
        <v>5.6862407030773408E-2</v>
      </c>
    </row>
    <row r="29" spans="1:15" x14ac:dyDescent="0.3">
      <c r="A29">
        <v>27</v>
      </c>
      <c r="B29" s="80">
        <f t="shared" si="0"/>
        <v>7.63</v>
      </c>
      <c r="C29" s="80">
        <f t="shared" si="1"/>
        <v>7.58</v>
      </c>
      <c r="D29" s="80">
        <f t="shared" si="2"/>
        <v>5.6568542494923851E-2</v>
      </c>
      <c r="E29" s="80">
        <f t="shared" si="3"/>
        <v>6.23</v>
      </c>
      <c r="F29" s="80">
        <f t="shared" si="4"/>
        <v>0.18384776310850284</v>
      </c>
      <c r="G29" s="80">
        <f t="shared" si="5"/>
        <v>6.66</v>
      </c>
      <c r="H29" s="80">
        <f t="shared" si="6"/>
        <v>6.9282032302755162E-2</v>
      </c>
      <c r="I29" s="80">
        <f t="shared" si="7"/>
        <v>6.5966666666666667</v>
      </c>
      <c r="J29" s="80">
        <f t="shared" si="8"/>
        <v>8.0829037686547714E-2</v>
      </c>
      <c r="K29" s="80">
        <f t="shared" si="9"/>
        <v>6.72</v>
      </c>
      <c r="L29" s="80">
        <f t="shared" si="10"/>
        <v>4.3588989435406317E-2</v>
      </c>
    </row>
    <row r="30" spans="1:15" x14ac:dyDescent="0.3">
      <c r="A30">
        <v>29</v>
      </c>
      <c r="B30" s="80">
        <f t="shared" si="0"/>
        <v>7.64</v>
      </c>
      <c r="C30" s="80">
        <f t="shared" si="1"/>
        <v>7.6</v>
      </c>
      <c r="D30" s="80">
        <f t="shared" si="2"/>
        <v>9.8994949366116428E-2</v>
      </c>
      <c r="E30" s="80">
        <f t="shared" si="3"/>
        <v>6.77</v>
      </c>
      <c r="F30" s="80">
        <f t="shared" si="4"/>
        <v>7.0710678118655126E-2</v>
      </c>
      <c r="G30" s="80">
        <f t="shared" si="5"/>
        <v>6.3966666666666656</v>
      </c>
      <c r="H30" s="80">
        <f t="shared" si="6"/>
        <v>0.42193996413391954</v>
      </c>
      <c r="I30" s="80">
        <f t="shared" si="7"/>
        <v>6.543333333333333</v>
      </c>
      <c r="J30" s="80">
        <f t="shared" si="8"/>
        <v>0.30287511177601434</v>
      </c>
      <c r="K30" s="80">
        <f t="shared" si="9"/>
        <v>6.913333333333334</v>
      </c>
      <c r="L30" s="80">
        <f t="shared" si="10"/>
        <v>0.10969655114602912</v>
      </c>
    </row>
    <row r="31" spans="1:15" x14ac:dyDescent="0.3">
      <c r="A31">
        <v>31</v>
      </c>
      <c r="B31" s="80">
        <f t="shared" si="0"/>
        <v>7.7</v>
      </c>
      <c r="C31" s="80">
        <f t="shared" si="1"/>
        <v>7.62</v>
      </c>
      <c r="D31" s="80">
        <f t="shared" si="2"/>
        <v>5.6568542494923851E-2</v>
      </c>
      <c r="E31" s="80">
        <f t="shared" si="3"/>
        <v>6.59</v>
      </c>
      <c r="F31" s="80">
        <f t="shared" si="4"/>
        <v>0.48083261120685211</v>
      </c>
      <c r="G31" s="80">
        <f t="shared" si="5"/>
        <v>6.6233333333333322</v>
      </c>
      <c r="H31" s="80">
        <f t="shared" si="6"/>
        <v>0.22052966542697441</v>
      </c>
      <c r="I31" s="80">
        <f t="shared" si="7"/>
        <v>6.419999999999999</v>
      </c>
      <c r="J31" s="80">
        <f t="shared" si="8"/>
        <v>0.25942243542145699</v>
      </c>
      <c r="K31" s="80">
        <f t="shared" si="9"/>
        <v>6.6499999999999995</v>
      </c>
      <c r="L31" s="80">
        <f t="shared" si="10"/>
        <v>0.23388031127053013</v>
      </c>
    </row>
    <row r="32" spans="1:15" x14ac:dyDescent="0.3">
      <c r="A32">
        <v>34</v>
      </c>
      <c r="B32" s="80">
        <f t="shared" si="0"/>
        <v>7.67</v>
      </c>
      <c r="C32" s="80">
        <f t="shared" si="1"/>
        <v>7.5749999999999993</v>
      </c>
      <c r="D32" s="80">
        <f t="shared" si="2"/>
        <v>2.12132034355966E-2</v>
      </c>
      <c r="E32" s="80">
        <f t="shared" si="3"/>
        <v>6.7650000000000006</v>
      </c>
      <c r="F32" s="80">
        <f t="shared" si="4"/>
        <v>0.26162950903902266</v>
      </c>
      <c r="G32" s="80">
        <f t="shared" si="5"/>
        <v>6.5900000000000007</v>
      </c>
      <c r="H32" s="80">
        <f t="shared" si="6"/>
        <v>0.3143246729100343</v>
      </c>
      <c r="I32" s="80">
        <f t="shared" si="7"/>
        <v>6.59</v>
      </c>
      <c r="J32" s="80">
        <f t="shared" si="8"/>
        <v>0.43554563480765152</v>
      </c>
      <c r="K32" s="80">
        <f t="shared" si="9"/>
        <v>6.5966666666666667</v>
      </c>
      <c r="L32" s="80">
        <f t="shared" si="10"/>
        <v>0.3156474826976024</v>
      </c>
    </row>
    <row r="33" spans="1:12" x14ac:dyDescent="0.3">
      <c r="A33">
        <v>36</v>
      </c>
      <c r="B33" s="80">
        <f t="shared" si="0"/>
        <v>7.63</v>
      </c>
      <c r="C33" s="80">
        <f t="shared" si="1"/>
        <v>7.59</v>
      </c>
      <c r="D33" s="80">
        <f t="shared" si="2"/>
        <v>2.8284271247461926E-2</v>
      </c>
      <c r="E33" s="80">
        <f t="shared" si="3"/>
        <v>6.3699999999999992</v>
      </c>
      <c r="F33" s="80">
        <f t="shared" si="4"/>
        <v>0.3818376618407357</v>
      </c>
      <c r="G33" s="80">
        <f t="shared" si="5"/>
        <v>6.7866666666666662</v>
      </c>
      <c r="H33" s="80">
        <f t="shared" si="6"/>
        <v>0.18929694486000895</v>
      </c>
      <c r="I33" s="80">
        <f t="shared" si="7"/>
        <v>6.4066666666666663</v>
      </c>
      <c r="J33" s="80">
        <f t="shared" si="8"/>
        <v>0.36936883102575568</v>
      </c>
      <c r="K33" s="80">
        <f t="shared" si="9"/>
        <v>6.7333333333333334</v>
      </c>
      <c r="L33" s="80">
        <f t="shared" si="10"/>
        <v>0.36692415201691675</v>
      </c>
    </row>
    <row r="34" spans="1:12" x14ac:dyDescent="0.3">
      <c r="A34">
        <v>38</v>
      </c>
      <c r="B34" s="80">
        <f t="shared" si="0"/>
        <v>7.63</v>
      </c>
      <c r="C34" s="80">
        <f t="shared" si="1"/>
        <v>7.5549999999999997</v>
      </c>
      <c r="D34" s="80">
        <f t="shared" si="2"/>
        <v>3.5355339059327251E-2</v>
      </c>
      <c r="E34" s="80">
        <f t="shared" si="3"/>
        <v>6.8000000000000007</v>
      </c>
      <c r="F34" s="80">
        <f t="shared" si="4"/>
        <v>2.8284271247461926E-2</v>
      </c>
      <c r="G34" s="80">
        <f t="shared" si="5"/>
        <v>6.333333333333333</v>
      </c>
      <c r="H34" s="80">
        <f t="shared" si="6"/>
        <v>0.4398105652816145</v>
      </c>
      <c r="I34" s="80">
        <f t="shared" si="7"/>
        <v>6.2599999999999989</v>
      </c>
      <c r="J34" s="80">
        <f t="shared" si="8"/>
        <v>0.19000000000000003</v>
      </c>
      <c r="K34" s="80">
        <f t="shared" si="9"/>
        <v>6.246666666666667</v>
      </c>
      <c r="L34" s="80">
        <f t="shared" si="10"/>
        <v>0.20231987873991386</v>
      </c>
    </row>
    <row r="35" spans="1:12" x14ac:dyDescent="0.3">
      <c r="A35">
        <v>41</v>
      </c>
      <c r="B35" s="80">
        <f t="shared" si="0"/>
        <v>7.61</v>
      </c>
      <c r="C35" s="80">
        <f t="shared" si="1"/>
        <v>7.5649999999999995</v>
      </c>
      <c r="D35" s="80">
        <f t="shared" si="2"/>
        <v>3.5355339059327251E-2</v>
      </c>
      <c r="E35" s="80">
        <f t="shared" si="3"/>
        <v>6.8049999999999997</v>
      </c>
      <c r="F35" s="80">
        <f t="shared" si="4"/>
        <v>3.5355339059327251E-2</v>
      </c>
      <c r="G35" s="80">
        <f t="shared" si="5"/>
        <v>6.8966666666666674</v>
      </c>
      <c r="H35" s="80">
        <f t="shared" si="6"/>
        <v>0.10214368964029694</v>
      </c>
      <c r="I35" s="80">
        <f t="shared" si="7"/>
        <v>6.3900000000000006</v>
      </c>
      <c r="J35" s="80">
        <f t="shared" si="8"/>
        <v>0.45738386504117096</v>
      </c>
      <c r="K35" s="80">
        <f t="shared" si="9"/>
        <v>6.7166666666666677</v>
      </c>
      <c r="L35" s="80">
        <f t="shared" si="10"/>
        <v>0.43890014050274972</v>
      </c>
    </row>
    <row r="36" spans="1:12" x14ac:dyDescent="0.3">
      <c r="A36">
        <v>60</v>
      </c>
      <c r="B36">
        <v>7.62</v>
      </c>
      <c r="C36">
        <v>7.65</v>
      </c>
      <c r="D36" s="80">
        <f t="shared" si="2"/>
        <v>3.5355339059327251E-2</v>
      </c>
      <c r="E36" s="80">
        <f t="shared" si="3"/>
        <v>6.6050000000000004</v>
      </c>
      <c r="F36" s="80">
        <f t="shared" si="4"/>
        <v>9.1923881554251102E-2</v>
      </c>
      <c r="G36" s="80">
        <f t="shared" ref="G36" si="11">AVERAGE(G18:I18)</f>
        <v>6.5233333333333334</v>
      </c>
      <c r="H36" s="80">
        <f t="shared" si="6"/>
        <v>0.15307950004273388</v>
      </c>
      <c r="I36" s="80">
        <f t="shared" ref="I36" si="12">AVERAGE(J18:L18)</f>
        <v>6.5566666666666675</v>
      </c>
      <c r="J36" s="80">
        <f t="shared" ref="J36" si="13">STDEVA(J18:L18)</f>
        <v>0.2538372181799457</v>
      </c>
      <c r="K36" s="80">
        <f t="shared" ref="K36" si="14">AVERAGE(M18:O18)</f>
        <v>6.6499999999999995</v>
      </c>
      <c r="L36" s="80">
        <f t="shared" ref="L36" si="15">STDEVA(M18:O18)</f>
        <v>0.13892443989449793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BiTe Fig1 </vt:lpstr>
      <vt:lpstr>Final data + averaged</vt:lpstr>
      <vt:lpstr>AMPTS_data (gas_gVS) minus seed</vt:lpstr>
      <vt:lpstr>AMPTS_data (gas_gVS)</vt:lpstr>
      <vt:lpstr>AMPTS_data</vt:lpstr>
      <vt:lpstr>Working sheet 1</vt:lpstr>
      <vt:lpstr>Reactor load</vt:lpstr>
      <vt:lpstr>Final graphs</vt:lpstr>
      <vt:lpstr>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Raffaella Villa</cp:lastModifiedBy>
  <cp:lastPrinted>2017-06-13T10:27:37Z</cp:lastPrinted>
  <dcterms:created xsi:type="dcterms:W3CDTF">2016-09-06T09:50:51Z</dcterms:created>
  <dcterms:modified xsi:type="dcterms:W3CDTF">2019-09-23T15:00:46Z</dcterms:modified>
</cp:coreProperties>
</file>